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DELL\Downloads\"/>
    </mc:Choice>
  </mc:AlternateContent>
  <bookViews>
    <workbookView xWindow="0" yWindow="0" windowWidth="20490" windowHeight="7650"/>
  </bookViews>
  <sheets>
    <sheet name="Intro" sheetId="19" r:id="rId1"/>
    <sheet name="Planteamiento" sheetId="1" r:id="rId2"/>
    <sheet name="Cédula General" sheetId="17" r:id="rId3"/>
    <sheet name="Cédula Dividendos" sheetId="18" r:id="rId4"/>
    <sheet name="F.210" sheetId="2" r:id="rId5"/>
    <sheet name="Anticipo Renta 2021" sheetId="22" r:id="rId6"/>
    <sheet name="Renta Comparación Patrimonial" sheetId="20" r:id="rId7"/>
    <sheet name="Beneficio Auditoría (Requisitos" sheetId="23"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23" l="1"/>
  <c r="G34" i="23" s="1"/>
  <c r="B33" i="23"/>
  <c r="G33" i="23" s="1"/>
  <c r="B32" i="23"/>
  <c r="G32" i="23" s="1"/>
  <c r="G30" i="23"/>
  <c r="G29" i="23"/>
  <c r="G28" i="23"/>
  <c r="G27" i="23"/>
  <c r="G26" i="23"/>
  <c r="G25" i="23"/>
  <c r="G41" i="23" l="1"/>
  <c r="B41" i="23"/>
  <c r="C40" i="23" l="1"/>
  <c r="C39" i="23" s="1"/>
  <c r="G48" i="23" s="1"/>
  <c r="E48" i="23" s="1"/>
  <c r="E52" i="23" s="1"/>
  <c r="G47" i="23" l="1"/>
  <c r="E47" i="23" s="1"/>
  <c r="BA62" i="2" l="1"/>
  <c r="AQ35" i="2"/>
  <c r="Y57" i="2"/>
  <c r="Y56" i="2"/>
  <c r="Y53" i="2"/>
  <c r="Y54" i="2"/>
  <c r="Y60" i="2"/>
  <c r="BA29" i="2"/>
  <c r="BA35" i="2"/>
  <c r="BA32" i="2"/>
  <c r="L28" i="18"/>
  <c r="L24" i="18"/>
  <c r="BA52" i="2" s="1"/>
  <c r="I24" i="18"/>
  <c r="I25" i="18"/>
  <c r="I11" i="18"/>
  <c r="L11" i="18" s="1"/>
  <c r="BA51" i="2" s="1"/>
  <c r="L29" i="18" l="1"/>
  <c r="L30" i="18" s="1"/>
  <c r="L31" i="18" s="1"/>
  <c r="L25" i="18" s="1"/>
  <c r="BA53" i="2" s="1"/>
  <c r="G179" i="17"/>
  <c r="E151" i="17"/>
  <c r="D151" i="17"/>
  <c r="G145" i="17"/>
  <c r="G147" i="17" s="1"/>
  <c r="G125" i="17"/>
  <c r="Y49" i="2" s="1"/>
  <c r="G123" i="17"/>
  <c r="G112" i="17"/>
  <c r="F108" i="17"/>
  <c r="G103" i="17"/>
  <c r="G102" i="17"/>
  <c r="G101" i="17"/>
  <c r="G109" i="17" s="1"/>
  <c r="E98" i="17"/>
  <c r="G96" i="17"/>
  <c r="U95" i="17"/>
  <c r="G95" i="17"/>
  <c r="G90" i="17"/>
  <c r="E89" i="17"/>
  <c r="E85" i="17" s="1"/>
  <c r="AQ31" i="2" s="1"/>
  <c r="C13" i="20" s="1"/>
  <c r="F85" i="17"/>
  <c r="F83" i="17"/>
  <c r="E83" i="17"/>
  <c r="D81" i="17"/>
  <c r="D83" i="17" s="1"/>
  <c r="R29" i="2" s="1"/>
  <c r="D59" i="17"/>
  <c r="D48" i="17"/>
  <c r="D49" i="17" s="1"/>
  <c r="D33" i="17"/>
  <c r="E26" i="17"/>
  <c r="D20" i="17"/>
  <c r="E16" i="17" s="1"/>
  <c r="F92" i="17" l="1"/>
  <c r="G98" i="17"/>
  <c r="AQ39" i="2"/>
  <c r="G128" i="17"/>
  <c r="Y51" i="2" s="1"/>
  <c r="Y48" i="2"/>
  <c r="E150" i="17"/>
  <c r="E152" i="17" s="1"/>
  <c r="BA41" i="2"/>
  <c r="E92" i="17"/>
  <c r="AQ29" i="2"/>
  <c r="G180" i="17"/>
  <c r="G182" i="17" s="1"/>
  <c r="Y64" i="2"/>
  <c r="C15" i="20" s="1"/>
  <c r="C88" i="17"/>
  <c r="D85" i="17" s="1"/>
  <c r="C97" i="17"/>
  <c r="R39" i="2" s="1"/>
  <c r="G81" i="17"/>
  <c r="G83" i="17" s="1"/>
  <c r="E108" i="17"/>
  <c r="AQ41" i="2" s="1"/>
  <c r="G85" i="17" l="1"/>
  <c r="R31" i="2"/>
  <c r="G92" i="17"/>
  <c r="G111" i="17" s="1"/>
  <c r="D92" i="17"/>
  <c r="C105" i="17" s="1"/>
  <c r="R36" i="2" s="1"/>
  <c r="G97" i="17"/>
  <c r="D153" i="17"/>
  <c r="D150" i="17"/>
  <c r="D152" i="17" s="1"/>
  <c r="G105" i="17" l="1"/>
  <c r="C108" i="17"/>
  <c r="R41" i="2" s="1"/>
  <c r="C151" i="17"/>
  <c r="G108" i="17"/>
  <c r="G110" i="17"/>
  <c r="G113" i="17" s="1"/>
  <c r="D154" i="17"/>
  <c r="C153" i="17"/>
  <c r="C150" i="17"/>
  <c r="F150" i="17" s="1"/>
  <c r="C152" i="17" l="1"/>
  <c r="C154" i="17" s="1"/>
  <c r="E153" i="17"/>
  <c r="E154" i="17" s="1"/>
  <c r="G115" i="17"/>
  <c r="G135" i="17" s="1"/>
  <c r="G165" i="17" s="1"/>
  <c r="G167" i="17" s="1"/>
  <c r="G169" i="17" s="1"/>
  <c r="G171" i="17" s="1"/>
  <c r="G184" i="17" s="1"/>
  <c r="F153" i="17" l="1"/>
  <c r="BA49" i="2"/>
  <c r="F154" i="17"/>
  <c r="G154" i="17" s="1"/>
  <c r="G156" i="17" s="1"/>
  <c r="AZ47" i="2" s="1"/>
  <c r="E26" i="1" l="1"/>
  <c r="AG25" i="2" s="1"/>
  <c r="D20" i="1"/>
  <c r="BB55" i="2" l="1"/>
  <c r="BB56" i="2" s="1"/>
  <c r="D72" i="1"/>
  <c r="BA48" i="2"/>
  <c r="BA40" i="2"/>
  <c r="BA37" i="2"/>
  <c r="AQ37" i="2"/>
  <c r="AB45" i="2"/>
  <c r="AB40" i="2"/>
  <c r="AB37" i="2"/>
  <c r="BA63" i="2" l="1"/>
  <c r="C16" i="20" s="1"/>
  <c r="C13" i="22"/>
  <c r="Q31" i="2"/>
  <c r="Q33" i="2" s="1"/>
  <c r="Q35" i="2" s="1"/>
  <c r="Q36" i="2" s="1"/>
  <c r="Q37" i="2" s="1"/>
  <c r="Q38" i="2" s="1"/>
  <c r="Q39" i="2" s="1"/>
  <c r="Q40" i="2" s="1"/>
  <c r="Q41" i="2" s="1"/>
  <c r="Q45" i="2" s="1"/>
  <c r="AA29" i="2" s="1"/>
  <c r="AA31" i="2" s="1"/>
  <c r="AA32" i="2" s="1"/>
  <c r="AA33" i="2" s="1"/>
  <c r="AA35" i="2" s="1"/>
  <c r="AA36" i="2" s="1"/>
  <c r="AA37" i="2" s="1"/>
  <c r="AA38" i="2" s="1"/>
  <c r="AA39" i="2" s="1"/>
  <c r="AA40" i="2" s="1"/>
  <c r="AA41" i="2" s="1"/>
  <c r="AA42" i="2" s="1"/>
  <c r="AA43" i="2" s="1"/>
  <c r="AA44" i="2" s="1"/>
  <c r="AA45" i="2" s="1"/>
  <c r="AP29" i="2" s="1"/>
  <c r="AP31" i="2" s="1"/>
  <c r="AP32" i="2" s="1"/>
  <c r="AP33" i="2" s="1"/>
  <c r="AP34" i="2" s="1"/>
  <c r="AP35" i="2" s="1"/>
  <c r="AP36" i="2" s="1"/>
  <c r="AP37" i="2" s="1"/>
  <c r="AP38" i="2" s="1"/>
  <c r="AP39" i="2" s="1"/>
  <c r="AP40" i="2" s="1"/>
  <c r="AP41" i="2" s="1"/>
  <c r="AP42" i="2" s="1"/>
  <c r="AP43" i="2" s="1"/>
  <c r="AP44" i="2" s="1"/>
  <c r="AP45" i="2" s="1"/>
  <c r="AZ29" i="2" s="1"/>
  <c r="AZ30" i="2" s="1"/>
  <c r="AZ31" i="2" s="1"/>
  <c r="AZ32" i="2" s="1"/>
  <c r="AZ33" i="2" s="1"/>
  <c r="AZ34" i="2" s="1"/>
  <c r="AZ35" i="2" s="1"/>
  <c r="AZ36" i="2" s="1"/>
  <c r="AZ37" i="2" s="1"/>
  <c r="AZ38" i="2" s="1"/>
  <c r="AZ39" i="2" s="1"/>
  <c r="AZ40" i="2" s="1"/>
  <c r="AZ41" i="2" s="1"/>
  <c r="AZ42" i="2" s="1"/>
  <c r="AZ43" i="2" s="1"/>
  <c r="AZ44" i="2" s="1"/>
  <c r="AZ45" i="2" s="1"/>
  <c r="G46" i="2" s="1"/>
  <c r="T46" i="2" s="1"/>
  <c r="AO46" i="2" s="1"/>
  <c r="AY46" i="2" s="1"/>
  <c r="G47" i="2" s="1"/>
  <c r="T47" i="2" s="1"/>
  <c r="AO47" i="2" s="1"/>
  <c r="AY47" i="2" s="1"/>
  <c r="X48" i="2" s="1"/>
  <c r="X49" i="2" s="1"/>
  <c r="X50" i="2" s="1"/>
  <c r="X51" i="2" s="1"/>
  <c r="X52" i="2" s="1"/>
  <c r="X53" i="2" s="1"/>
  <c r="X54" i="2" s="1"/>
  <c r="X55" i="2" s="1"/>
  <c r="X56" i="2" s="1"/>
  <c r="X57" i="2" s="1"/>
  <c r="X58" i="2" s="1"/>
  <c r="X59" i="2" s="1"/>
  <c r="X60" i="2" s="1"/>
  <c r="X61" i="2" s="1"/>
  <c r="X62" i="2" s="1"/>
  <c r="X63" i="2" s="1"/>
  <c r="X64" i="2" s="1"/>
  <c r="AZ48" i="2" s="1"/>
  <c r="AZ49" i="2" s="1"/>
  <c r="AZ50" i="2" s="1"/>
  <c r="AZ51" i="2" s="1"/>
  <c r="AZ52" i="2" s="1"/>
  <c r="AZ53" i="2" s="1"/>
  <c r="AZ54" i="2" s="1"/>
  <c r="AR55" i="2" s="1"/>
  <c r="BA55" i="2" s="1"/>
  <c r="AR56" i="2" s="1"/>
  <c r="BA56" i="2" s="1"/>
  <c r="AZ57" i="2" s="1"/>
  <c r="AZ58" i="2" s="1"/>
  <c r="AZ59" i="2" s="1"/>
  <c r="AZ60" i="2" s="1"/>
  <c r="AZ61" i="2" s="1"/>
  <c r="AZ62" i="2" s="1"/>
  <c r="AZ63" i="2" s="1"/>
  <c r="AZ64" i="2" s="1"/>
  <c r="L65" i="2" s="1"/>
  <c r="X65" i="2" s="1"/>
  <c r="AN65" i="2" s="1"/>
  <c r="AZ65" i="2" s="1"/>
  <c r="AF25" i="2"/>
  <c r="AZ25" i="2" s="1"/>
  <c r="Y55" i="2" l="1"/>
  <c r="Y50" i="2" l="1"/>
  <c r="D48" i="1"/>
  <c r="D49" i="1" s="1"/>
  <c r="D33" i="1"/>
  <c r="Y52" i="2" l="1"/>
  <c r="AQ40" i="2"/>
  <c r="R40" i="2"/>
  <c r="BA33" i="2" l="1"/>
  <c r="BA43" i="2"/>
  <c r="R33" i="2"/>
  <c r="AQ33" i="2"/>
  <c r="AQ43" i="2"/>
  <c r="AQ42" i="2"/>
  <c r="AQ45" i="2" s="1"/>
  <c r="R37" i="2"/>
  <c r="C12" i="20" s="1"/>
  <c r="H46" i="2" l="1"/>
  <c r="BA42" i="2" l="1"/>
  <c r="BA45" i="2" s="1"/>
  <c r="R45" i="2"/>
  <c r="U46" i="2" l="1"/>
  <c r="AP46" i="2" s="1"/>
  <c r="C11" i="20" s="1"/>
  <c r="E16" i="1"/>
  <c r="Q25" i="2" s="1"/>
  <c r="BA25" i="2" s="1"/>
  <c r="C8" i="20" s="1"/>
  <c r="AP47" i="2" l="1"/>
  <c r="C17" i="20"/>
  <c r="BA54" i="2"/>
  <c r="BA57" i="2" s="1"/>
  <c r="BA60" i="2" l="1"/>
  <c r="C8" i="22"/>
  <c r="C10" i="22" s="1"/>
  <c r="C12" i="22" s="1"/>
  <c r="C16" i="22" s="1"/>
  <c r="BA64" i="2" s="1"/>
  <c r="M65" i="2" s="1"/>
  <c r="BA65" i="2" l="1"/>
  <c r="AO65" i="2"/>
  <c r="AW67" i="2" s="1"/>
</calcChain>
</file>

<file path=xl/comments1.xml><?xml version="1.0" encoding="utf-8"?>
<comments xmlns="http://schemas.openxmlformats.org/spreadsheetml/2006/main">
  <authors>
    <author>Grupo ACB Consultores y Asesores SAS</author>
  </authors>
  <commentList>
    <comment ref="E34"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ARTÍCULO 1.2.1.22.1. Tratamiento de los gastos de representación de los rectores y profesores de universidades públicas.</t>
        </r>
        <r>
          <rPr>
            <sz val="12"/>
            <color indexed="81"/>
            <rFont val="Tahoma"/>
            <family val="2"/>
          </rPr>
          <t xml:space="preserve"> Los gastos de representación de los rectores y profesores de universidades públicas, de que trata el numeral 9º del artículo 206 del Estatuto Tributario, serán tratados como renta exenta hasta el monto que no exceda el cincuenta (50%) de su salario."</t>
        </r>
      </text>
    </comment>
    <comment ref="D40" authorId="0" shapeId="0">
      <text>
        <r>
          <rPr>
            <b/>
            <sz val="11"/>
            <color indexed="81"/>
            <rFont val="Tahoma"/>
            <family val="2"/>
          </rPr>
          <t>Grupo ACB Consultores y Asesores SAS:</t>
        </r>
        <r>
          <rPr>
            <sz val="11"/>
            <color indexed="81"/>
            <rFont val="Tahoma"/>
            <family val="2"/>
          </rPr>
          <t xml:space="preserve">
Favor NO olvidar que el artículo 160 de la Ley 2010/2019 declara la reviviscencia expresa de los artículos 38, 39, 40, 40-1, 41, 81, 81-1, 118 &lt;normativa que hace referencia a los INGRESOS NO CONSTITUTIVOS DE RENTA NI GANANCIA OCASIONAL por cuenta del componente inflacionario de rendimientos financieros&gt; y 491 del Estatuto Tributario, los cuales se encontraban vigentes antes de la entrada en vigencia de la Ley 1943 de 2018.</t>
        </r>
      </text>
    </comment>
  </commentList>
</comments>
</file>

<file path=xl/comments2.xml><?xml version="1.0" encoding="utf-8"?>
<comments xmlns="http://schemas.openxmlformats.org/spreadsheetml/2006/main">
  <authors>
    <author>Grupo ACB Consultores y Asesores SAS</author>
  </authors>
  <commentList>
    <comment ref="E34"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ARTÍCULO 1.2.1.22.1. Tratamiento de los gastos de representación de los rectores y profesores de universidades públicas.</t>
        </r>
        <r>
          <rPr>
            <sz val="12"/>
            <color indexed="81"/>
            <rFont val="Tahoma"/>
            <family val="2"/>
          </rPr>
          <t xml:space="preserve"> Los gastos de representación de los rectores y profesores de universidades públicas, de que trata el numeral 9º del artículo 206 del Estatuto Tributario, serán tratados como renta exenta hasta el monto que no exceda el cincuenta (50%) de su salario."</t>
        </r>
      </text>
    </comment>
    <comment ref="D40" authorId="0" shapeId="0">
      <text>
        <r>
          <rPr>
            <b/>
            <sz val="11"/>
            <color indexed="81"/>
            <rFont val="Tahoma"/>
            <family val="2"/>
          </rPr>
          <t>Grupo ACB Consultores y Asesores SAS:</t>
        </r>
        <r>
          <rPr>
            <sz val="11"/>
            <color indexed="81"/>
            <rFont val="Tahoma"/>
            <family val="2"/>
          </rPr>
          <t xml:space="preserve">
Favor NO olvidar que el artículo 160 de la Ley 2010/2019 declara la reviviscencia expresa de los artículos 38, 39, 40, 40-1, 41, 81, 81-1, 118 &lt;normativa que hace referencia a los INGRESOS NO CONSTITUTIVOS DE RENTA NI GANANCIA OCASIONAL por cuenta del componente inflacionario de rendimientos financieros&gt; y 491 del Estatuto Tributario, los cuales se encontraban vigentes antes de la entrada en vigencia de la Ley 1943 de 2018.</t>
        </r>
      </text>
    </comment>
    <comment ref="C88" authorId="0" shapeId="0">
      <text>
        <r>
          <rPr>
            <b/>
            <sz val="10"/>
            <color indexed="81"/>
            <rFont val="Tahoma"/>
            <family val="2"/>
          </rPr>
          <t>Grupo ACB Consultores y Asesores SAS:</t>
        </r>
        <r>
          <rPr>
            <sz val="10"/>
            <color indexed="81"/>
            <rFont val="Tahoma"/>
            <family val="2"/>
          </rPr>
          <t xml:space="preserve">
Las cotizaciones voluntarias al régimen de ahorro individual con solidaridad son un ingreso no constitutivo de renta ni de ganancia ocasional para el aportante, en un porcentaje que no exceda el veinticinco por ciento (25%) del ingreso laboral o tributario anual, limitado a 2.500 UVT.</t>
        </r>
      </text>
    </comment>
    <comment ref="G111"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Artículo  23, L.383/1997. Beneficios fiscales concurrentes.</t>
        </r>
        <r>
          <rPr>
            <sz val="12"/>
            <color indexed="81"/>
            <rFont val="Tahoma"/>
            <family val="2"/>
          </rPr>
          <t xml:space="preserve"> &lt;...&gt; a partir de la vigencia de la presente ley, que un mismo hecho económico no podrá generar más de un beneficio tributario para el mismo contribuyente. 
La utilización de beneficios múltiples, basados en el mismo hecho económico, ocasiona para el contribuyente la perdida del mayor beneficio, sin perjuicio de las sanciones por inexactitud a que haya lugar.
Para los efectos de este artículo, se considera que únicamente son beneficios tributarios concurrentes los siguientes:
</t>
        </r>
        <r>
          <rPr>
            <b/>
            <sz val="12"/>
            <color indexed="81"/>
            <rFont val="Tahoma"/>
            <family val="2"/>
          </rPr>
          <t>a)</t>
        </r>
        <r>
          <rPr>
            <sz val="12"/>
            <color indexed="81"/>
            <rFont val="Tahoma"/>
            <family val="2"/>
          </rPr>
          <t xml:space="preserve"> Las deducciones autorizadas por la ley, que no tengan relación directa de causalidad con la renta;
</t>
        </r>
        <r>
          <rPr>
            <b/>
            <sz val="12"/>
            <color indexed="81"/>
            <rFont val="Tahoma"/>
            <family val="2"/>
          </rPr>
          <t>b)</t>
        </r>
        <r>
          <rPr>
            <sz val="12"/>
            <color indexed="81"/>
            <rFont val="Tahoma"/>
            <family val="2"/>
          </rPr>
          <t xml:space="preserve"> Los descuentos tributarios.
</t>
        </r>
        <r>
          <rPr>
            <b/>
            <sz val="12"/>
            <color indexed="81"/>
            <rFont val="Tahoma"/>
            <family val="2"/>
          </rPr>
          <t xml:space="preserve">Parágrafo 1º. </t>
        </r>
        <r>
          <rPr>
            <sz val="12"/>
            <color indexed="81"/>
            <rFont val="Tahoma"/>
            <family val="2"/>
          </rPr>
          <t xml:space="preserve">Para los mismos efectos, la inversión se considera un hecho económico diferente de la utilidad o renta que genera.
</t>
        </r>
        <r>
          <rPr>
            <b/>
            <sz val="12"/>
            <color indexed="81"/>
            <rFont val="Tahoma"/>
            <family val="2"/>
          </rPr>
          <t xml:space="preserve">Parágrafo 2º. </t>
        </r>
        <r>
          <rPr>
            <b/>
            <u/>
            <sz val="12"/>
            <color indexed="10"/>
            <rFont val="Tahoma"/>
            <family val="2"/>
          </rPr>
          <t>Lo dispuesto en el presente artículo no será aplicable a los ingresos provenientes de la relación laboral y legal o reglamentaria".</t>
        </r>
      </text>
    </comment>
    <comment ref="B146" authorId="0" shapeId="0">
      <text>
        <r>
          <rPr>
            <b/>
            <sz val="11"/>
            <color indexed="81"/>
            <rFont val="Tahoma"/>
            <family val="2"/>
          </rPr>
          <t xml:space="preserve">Grupo ACB Consultores y Asesores SAS:
</t>
        </r>
        <r>
          <rPr>
            <sz val="11"/>
            <color indexed="81"/>
            <rFont val="Tahoma"/>
            <family val="2"/>
          </rPr>
          <t xml:space="preserve">
</t>
        </r>
        <r>
          <rPr>
            <b/>
            <sz val="11"/>
            <color indexed="81"/>
            <rFont val="Tahoma"/>
            <family val="2"/>
          </rPr>
          <t xml:space="preserve">ARTÍCULO 188. BASE Y PORCENTAJE DE LA RENTA PRESUNTIVA. </t>
        </r>
        <r>
          <rPr>
            <sz val="11"/>
            <color indexed="81"/>
            <rFont val="Tahoma"/>
            <family val="2"/>
          </rPr>
          <t xml:space="preserve">&lt;Artículo modificado por el artículo 90 de la Ley 2010 de 2019. El nuevo texto es el siguiente:&gt; Para efectos del impuesto sobre la renta, se presume que la renta líquida del contribuyente no es inferior al tres y medio por ciento (3.5%) de su patrimonio líquido, en el último día del ejercicio gravable inmediatamente anterior.
El porcentaje de renta presuntiva al que se refiere este artículo </t>
        </r>
        <r>
          <rPr>
            <b/>
            <u/>
            <sz val="11"/>
            <color indexed="81"/>
            <rFont val="Tahoma"/>
            <family val="2"/>
          </rPr>
          <t>se reducirá al cero punto cinco por ciento (0,5%) en el año gravable 2020</t>
        </r>
        <r>
          <rPr>
            <sz val="11"/>
            <color indexed="81"/>
            <rFont val="Tahoma"/>
            <family val="2"/>
          </rPr>
          <t>; y al cero por ciento (0 %) a partir del año gravable 2021.
Los contribuyentes inscritos bajo el impuesto unificado bajo el Régimen Simple de Tributación -SIMPLE no estarán sujetos a renta presuntiva.</t>
        </r>
      </text>
    </comment>
    <comment ref="B179" authorId="0" shapeId="0">
      <text>
        <r>
          <rPr>
            <b/>
            <sz val="12"/>
            <color indexed="81"/>
            <rFont val="Tahoma"/>
            <family val="2"/>
          </rPr>
          <t xml:space="preserve">Grupo ACB Consultores y Asesores SAS:
</t>
        </r>
        <r>
          <rPr>
            <sz val="12"/>
            <color indexed="81"/>
            <rFont val="Tahoma"/>
            <family val="2"/>
          </rPr>
          <t xml:space="preserve">
A</t>
        </r>
        <r>
          <rPr>
            <b/>
            <sz val="12"/>
            <color indexed="81"/>
            <rFont val="Tahoma"/>
            <family val="2"/>
          </rPr>
          <t xml:space="preserve">RTÍCULO 303-1. GANANCIA OCASIONAL DERIVADA DE INDEMNIZACIONES POR CONCEPTO DE SEGUROS DE VIDA. </t>
        </r>
        <r>
          <rPr>
            <sz val="12"/>
            <color indexed="81"/>
            <rFont val="Tahoma"/>
            <family val="2"/>
          </rPr>
          <t xml:space="preserve">Las indemnizaciones por seguros de vida, están gravadas con la tarifa aplicable a las ganancias ocasionales, en el monto que supere doce mil quinientas (12.500) UVT. El monto que no supere las doce mil quinientas (12.500) UVT será considerado como una ganancia ocasional exenta </t>
        </r>
        <r>
          <rPr>
            <b/>
            <sz val="12"/>
            <color indexed="81"/>
            <rFont val="Tahoma"/>
            <family val="2"/>
          </rPr>
          <t>(VALOR AÑO 2020: $445’088.000).</t>
        </r>
        <r>
          <rPr>
            <sz val="12"/>
            <color indexed="81"/>
            <rFont val="Tahoma"/>
            <family val="2"/>
          </rPr>
          <t xml:space="preserve">
</t>
        </r>
      </text>
    </comment>
  </commentList>
</comments>
</file>

<file path=xl/comments3.xml><?xml version="1.0" encoding="utf-8"?>
<comments xmlns="http://schemas.openxmlformats.org/spreadsheetml/2006/main">
  <authors>
    <author>Grupo ACB Consultores y Asesores SAS</author>
    <author>JFZuluaga</author>
  </authors>
  <commentList>
    <comment ref="T23" authorId="0" shapeId="0">
      <text>
        <r>
          <rPr>
            <b/>
            <sz val="14"/>
            <color indexed="81"/>
            <rFont val="Tahoma"/>
            <family val="2"/>
          </rPr>
          <t>Grupo ACB Consultores y Asesores SAS:</t>
        </r>
        <r>
          <rPr>
            <sz val="14"/>
            <color indexed="81"/>
            <rFont val="Tahoma"/>
            <family val="2"/>
          </rPr>
          <t xml:space="preserve">
25. Cód.: registre: “1” si es una corrección a la declaración privada, “2” si es una corrección de acuerdo con la Ley 962 de 2005, “3” si corrige luego de un acto administrativo.</t>
        </r>
      </text>
    </comment>
    <comment ref="AA23" authorId="0" shapeId="0">
      <text>
        <r>
          <rPr>
            <b/>
            <sz val="16"/>
            <color indexed="81"/>
            <rFont val="Tahoma"/>
            <family val="2"/>
          </rPr>
          <t>Grupo ACB Consultores y Asesores SAS:</t>
        </r>
        <r>
          <rPr>
            <sz val="16"/>
            <color indexed="81"/>
            <rFont val="Tahoma"/>
            <family val="2"/>
          </rPr>
          <t xml:space="preserve">
</t>
        </r>
        <r>
          <rPr>
            <b/>
            <sz val="16"/>
            <color indexed="81"/>
            <rFont val="Tahoma"/>
            <family val="2"/>
          </rPr>
          <t xml:space="preserve">26. Número de formulario anterior: </t>
        </r>
        <r>
          <rPr>
            <sz val="16"/>
            <color indexed="81"/>
            <rFont val="Tahoma"/>
            <family val="2"/>
          </rPr>
          <t>si va a corregir una declaración correspondiente al año gravable que se está declarando, escriba aquí los números que figuran en la casilla 4 del formulario objeto de corrección o los números del acto administrativo correspondiente.</t>
        </r>
      </text>
    </comment>
    <comment ref="Q29" authorId="0" shapeId="0">
      <text>
        <r>
          <rPr>
            <b/>
            <sz val="11"/>
            <color indexed="81"/>
            <rFont val="Tahoma"/>
            <family val="2"/>
          </rPr>
          <t>Grupo ACB Consultores y Asesores SAS:</t>
        </r>
        <r>
          <rPr>
            <sz val="11"/>
            <color indexed="81"/>
            <rFont val="Tahoma"/>
            <family val="2"/>
          </rPr>
          <t xml:space="preserve">
Ingresos brutos por rentas de trabajo (art. 103 E.T.): registre en esta casilla el valor en dinero o en especie correspondiente a salarios, prima legal, primas extralegales, cesantías efectivamente pagadas por su empleador en el período o las aplicadas a un crédito hipotecario o retiradas en el período de su fondo de cesantías, viáticos, gastos de representación, indemnizaciones por despido
injustificado, bonificaciones y demás conceptos laborales, subsidio familiar, auxilio por enfermedad, auxilio funerario, auxilio de maternidad, vacaciones, emolumentos eclesiásticos, etc.
A partir del año gravable 2017 el auxilio de cesantía y los intereses sobre cesantías se entenderán realizados en el momento del pago del empleador directo al trabajador o en el momento de consignación al fondo de cesantías encontrándose a disposición del trabajador.
En el caso del auxilio de cesantía del régimen tradicional del Código Sustantivo del Trabajo, contenido en el Capítulo VII, Título VIII, parte primera, y demás disposiciones que lo modifiquen o adicionen, se entenderá realizado con ocasión del reconocimiento por parte del empleador. Para tales efectos, el trabajador reconocerá cada año gravable el ingreso por auxilio de cesantía, tomando la
diferencia resultante entre los saldos a treinta y uno (31) de diciembre del año gravable materia de declaración del impuesto sobre la renta y complementario y el del año inmediatamente anterior. En caso de retiros parciales antes del treinta y uno (31) de diciembre de cada año, el valor correspondiente se adicionará.
En esta casilla también deberá incluir los ingresos por alguno de los siguientes conceptos:
</t>
        </r>
        <r>
          <rPr>
            <b/>
            <sz val="11"/>
            <color indexed="81"/>
            <rFont val="Tahoma"/>
            <family val="2"/>
          </rPr>
          <t xml:space="preserve">Honorarios: </t>
        </r>
        <r>
          <rPr>
            <sz val="11"/>
            <color indexed="81"/>
            <rFont val="Tahoma"/>
            <family val="2"/>
          </rPr>
          <t xml:space="preserve">registre en esta casilla los ingresos por concepto de honorarios. Se entiende por honorarios la remuneración al trabajo intelectual a los que se asimilan las compensaciones por actividades desarrolladas por expertos, asesorías y ejecución de programas científicos, profesionales, técnicos y de asistencia técnica, culturales, deportivos, contratos de consultoría y contratos de administración
delegada y demás, donde predomine el factor intelectual, la creatividad o el ingenio sobre el trabajo manual o material, pagados a personas jurídicas o naturales. 
</t>
        </r>
        <r>
          <rPr>
            <b/>
            <u/>
            <sz val="11"/>
            <color indexed="81"/>
            <rFont val="Tahoma"/>
            <family val="2"/>
          </rPr>
          <t xml:space="preserve">Incluya en esta casilla los honorarios que no se consideren Rentas no laborales (ver casilla No. 49).
</t>
        </r>
        <r>
          <rPr>
            <sz val="11"/>
            <color indexed="81"/>
            <rFont val="Tahoma"/>
            <family val="2"/>
          </rPr>
          <t xml:space="preserve">
</t>
        </r>
        <r>
          <rPr>
            <b/>
            <sz val="11"/>
            <color indexed="81"/>
            <rFont val="Tahoma"/>
            <family val="2"/>
          </rPr>
          <t xml:space="preserve">Comisiones: </t>
        </r>
        <r>
          <rPr>
            <sz val="11"/>
            <color indexed="81"/>
            <rFont val="Tahoma"/>
            <family val="2"/>
          </rPr>
          <t xml:space="preserve">escriba en esta casilla los ingresos por concepto de comisiones. Se entiende por comisiones las retribuciones de las actividades que impliquen ejecución de actos, operaciones, gestiones, encargos, mandatos, negocios, ventas, etc.
</t>
        </r>
        <r>
          <rPr>
            <b/>
            <sz val="11"/>
            <color indexed="81"/>
            <rFont val="Tahoma"/>
            <family val="2"/>
          </rPr>
          <t xml:space="preserve">Compensaciones: </t>
        </r>
        <r>
          <rPr>
            <sz val="11"/>
            <color indexed="81"/>
            <rFont val="Tahoma"/>
            <family val="2"/>
          </rPr>
          <t xml:space="preserve">se considera compensación toda actividad, labor o trabajo prestado directamente por una persona natural (diferente a honorarios) que genere una contraprestación en dinero o en especie a cargo de las cooperativas de trabajo asociado.
</t>
        </r>
        <r>
          <rPr>
            <b/>
            <sz val="11"/>
            <color indexed="81"/>
            <rFont val="Tahoma"/>
            <family val="2"/>
          </rPr>
          <t xml:space="preserve">Compensaciones por servicios personales: </t>
        </r>
        <r>
          <rPr>
            <sz val="11"/>
            <color indexed="81"/>
            <rFont val="Tahoma"/>
            <family val="2"/>
          </rPr>
          <t xml:space="preserve">se considera compensación por servicios personales toda actividad, labor o trabajo prestado directamente por una persona natural, que genere una contraprestación en dinero o en especie, independientemente de su denominación o forma de remuneración.
</t>
        </r>
        <r>
          <rPr>
            <b/>
            <sz val="11"/>
            <color indexed="81"/>
            <rFont val="Tahoma"/>
            <family val="2"/>
          </rPr>
          <t xml:space="preserve">Apoyos económicos para financiar programas educativos: </t>
        </r>
        <r>
          <rPr>
            <sz val="11"/>
            <color indexed="81"/>
            <rFont val="Tahoma"/>
            <family val="2"/>
          </rPr>
          <t xml:space="preserve">en el evento en que el apoyo económico sea otorgado en razón a una relación laboral, legal y reglamentaria, deberá ser declarado en las rentas de trabajo. Caso contrario, la persona natural deberá declarar las sumas de que trata el presente artículo en las rentas no laborales.
</t>
        </r>
        <r>
          <rPr>
            <b/>
            <sz val="11"/>
            <color indexed="81"/>
            <rFont val="Tahoma"/>
            <family val="2"/>
          </rPr>
          <t xml:space="preserve">Obtenidos en el exterior: </t>
        </r>
        <r>
          <rPr>
            <sz val="11"/>
            <color indexed="81"/>
            <rFont val="Tahoma"/>
            <family val="2"/>
          </rPr>
          <t>escriba en esta casilla el valor de los ingresos obtenidos en el exterior por cualquiera de los conceptos anteriormente relacionados.
Conciliación fiscal Anexo 210 (Estado de Resultado Integral – Renta Líquida, en adelante ERI – Renta Líquida): Sección Determinación de las Rentas Líquidas Cedulares, Total Ingreso Cedular (valor fiscal), columna Rentas de trabajo.</t>
        </r>
      </text>
    </comment>
    <comment ref="Q31"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 xml:space="preserve">32. Ingresos no constitutivos de renta: </t>
        </r>
        <r>
          <rPr>
            <sz val="12"/>
            <color indexed="81"/>
            <rFont val="Tahoma"/>
            <family val="2"/>
          </rPr>
          <t xml:space="preserve">para efectos de establecer la renta líquida, del total de los ingresos de esta renta obtenidos en el periodo gravable, se restarán
los ingresos no constitutivos de renta imputables a las rentas de trabajo.
Incluya en esta sección los ingresos no constitutivos de renta de las rentas de trabajo, tales como:
</t>
        </r>
        <r>
          <rPr>
            <b/>
            <sz val="12"/>
            <color indexed="81"/>
            <rFont val="Tahoma"/>
            <family val="2"/>
          </rPr>
          <t>Aportes obligatorios a fondos de pensiones y solidaridad pensional y aportes voluntarios al régimen de ahorro individual con solidaridad – RAIS:</t>
        </r>
        <r>
          <rPr>
            <sz val="12"/>
            <color indexed="81"/>
            <rFont val="Tahoma"/>
            <family val="2"/>
          </rPr>
          <t xml:space="preserve"> incluya los aportes obligatorios que efectúen los trabajadores y afiliados al Sistema General de Seguridad Social en Pensiones.
De conformidad con lo establecido en el parágrafo 1 del artículo 135 de la Ley 100 de 1993 y del artículo 55 E.T., las cotizaciones voluntarias que efectúen los
trabajadores y afiliados al Sistema General de Seguridad Social en Pensiones dentro del régimen de ahorro individual con solidaridad a partir del 1° de enero
de 2017 y los aportes voluntarios a fondos de pensiones obligatorios, serán considerados como un ingreso no constitutivo de renta ni de ganancia ocasional.
Este mismo tratamiento tendrán sus rendimientos en el respectivo año gravable en que se generen.
A partir del año gravable 2019 las cotizaciones voluntarias al régimen de ahorro individual con solidaridad será un ingreso no constitutivo de renta ni de ganancia ocasional para el aportante, en un porcentaje que no exceda el veinticinco por ciento (25%) del ingreso laboral o tributario anual limitado a dos mil quinientas (2.500) Unidades de Valor Tributario en adelante (UVT).
Los retiros, parciales o totales, de las cotizaciones voluntarias de los afiliados al régimen de ahorro individual con solidaridad para fines distintos a la obtención de
una mayor pensión o un retiro anticipado constituirán renta gravada en el año en que sean retirados.
</t>
        </r>
        <r>
          <rPr>
            <b/>
            <sz val="12"/>
            <color indexed="81"/>
            <rFont val="Tahoma"/>
            <family val="2"/>
          </rPr>
          <t xml:space="preserve">Aportes obligatorios a salud: </t>
        </r>
        <r>
          <rPr>
            <sz val="12"/>
            <color indexed="81"/>
            <rFont val="Tahoma"/>
            <family val="2"/>
          </rPr>
          <t xml:space="preserve">registre los aportes obligatorios que efectúen los trabajadores y afiliados al Sistema General de Seguridad Social en Salud los cuales
no harán parte de la base para aplicar la retención en la fuente por salarios, y serán considerados como un ingreso no constitutivo de renta ni de ganancia ocasional.
</t>
        </r>
        <r>
          <rPr>
            <b/>
            <sz val="12"/>
            <color indexed="81"/>
            <rFont val="Tahoma"/>
            <family val="2"/>
          </rPr>
          <t xml:space="preserve">Apoyos económicos para financiar programas educativos: </t>
        </r>
        <r>
          <rPr>
            <sz val="12"/>
            <color indexed="81"/>
            <rFont val="Tahoma"/>
            <family val="2"/>
          </rPr>
          <t xml:space="preserve">son ingresos no constitutivos de renta o ganancia ocasional, los apoyos económicos no
reembolsables o condonados, entregados por el Estado o financiados con recursos públicos, para financiar programas educativos, cuando sean otorgados en razón a
una relación de tipo laboral o legal y reglamentaria.
</t>
        </r>
        <r>
          <rPr>
            <b/>
            <sz val="12"/>
            <color indexed="81"/>
            <rFont val="Tahoma"/>
            <family val="2"/>
          </rPr>
          <t xml:space="preserve">Pagos a terceros por alimentación: </t>
        </r>
        <r>
          <rPr>
            <sz val="12"/>
            <color indexed="81"/>
            <rFont val="Tahoma"/>
            <family val="2"/>
          </rPr>
          <t>los pagos que efectúen los patronos a favor de terceras personas, por concepto de la alimentación del trabajador o su familia,
o por concepto del suministro de alimentación para estos en restaurantes propios o de terceros, al igual que los pagos por concepto de la compra de vales o tiquetes
para la adquisición de alimentos del trabajador o su familia, son deducibles para el empleador y no constituyen ingreso para el trabajador, sino para el tercero que
suministra los alimentos o presta el servicio de restaurante, sometido a la retención en la fuente que le corresponda en cabeza de estos últimos, siempre que el salario
del trabajador beneficiado no exceda de 310 UVT. Lo anterior sin menoscabo de lo dispuesto en materia salarial por el Código Sustantivo de Trabajo.
Cuando los pagos en el mes en beneficio del trabajador o de su familia, de que trata el inciso anterior excedan la suma de 41 UVT, el exceso constituye ingreso tributario del trabajador, sometido a retención en la fuente por ingresos laborales.
Lo dispuesto en este inciso no aplica para los gastos de representación de las empresas, los cuales son deducibles para estas.
Para los efectos, se entiende por familia del trabajador, el cónyuge o compañero (a) permanente, los hijos y los padres del trabajador.
De acuerdo con el contenido del artículo 387-1 E.T. los pagos a terceros por concepto de alimentación no constituyen ingreso tributario para el trabajador, sino para el tercero que suministra siempre que se encuentren dentro de las condiciones de que el salario del trabajador no supere 310 UVT y limitando a 41 UVT.
Al contrario, si los pagos a terceros por este concepto son para un trabajador con salario de menos de 310 UVT exceden los 41 UVT el exceso si constituye ingreso
tributario sometido a retención.
Cabe observar que, si el salario del trabajador es superior a 310 UVT, no aplica este beneficio.
Así las cosas, para efectos de la depuración si está incluido este pago como  ingreso laboral dentro de las condiciones fijadas en la norma legal se puede detraer
el ingreso por pagos a terceros por concepto de alimentación menor de 41 UVT imputable a rentas de trabajo.
Para la fracción del año gravable 2020 Impuesto solidario por el COVID 19 y aporte solidario voluntario por el COVID 19: el valor del Impuesto solidario por el COVID 19 y el aporte solidario voluntario por el COVID 19 podrá ser tratado como un ingreso no constitutivo de renta ni ganancia ocasional en materia del impuesto sobre la renta y complementario.
Otros ingresos no constitutivos de renta: los demás ingresos no constitutivos de renta que apliquen a las rentas de trabajo.
Conciliación fiscal Anexo 210 (Estado de Resultado Integral – Renta Líquida, en adelante ERI – Renta Líquida): Sección Determinación de las Rentas Líquidas
Cedulares, ingresos no constitutivos de renta ni ganancia ocasional, columna Rentas de trabajo.</t>
        </r>
      </text>
    </comment>
    <comment ref="Q33"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34. Renta líquida (31 - 32 - 33): </t>
        </r>
        <r>
          <rPr>
            <sz val="14"/>
            <color indexed="81"/>
            <rFont val="Tahoma"/>
            <family val="2"/>
          </rPr>
          <t xml:space="preserve">es el resultado de restar de la casilla 31 (Ingresos brutos por rentas de trabajo (art. 103 E.T.)), la casilla 32 (Ingresos no constitutivos de renta) y la casilla 33 (Costos y deducciones procedentes (trabajadores independientes).
</t>
        </r>
      </text>
    </comment>
    <comment ref="AP33"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41. Renta líquida (38 - 39 - 40): </t>
        </r>
        <r>
          <rPr>
            <sz val="14"/>
            <color indexed="81"/>
            <rFont val="Tahoma"/>
            <family val="2"/>
          </rPr>
          <t>registre el resultado de restar de la casilla 38 (Ingresos brutos por rentas de capital), la casilla 39 (Ingresos no constitutivos de renta) y la casilla 40 (Costos y deducciones procedentes).</t>
        </r>
      </text>
    </comment>
    <comment ref="AP34"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 xml:space="preserve">42. Rentas líquidas pasivas de capital – ECE: </t>
        </r>
        <r>
          <rPr>
            <sz val="12"/>
            <color indexed="81"/>
            <rFont val="Tahoma"/>
            <family val="2"/>
          </rPr>
          <t>las rentas pasivas a que se refiere el artículo 884 E.T. provenientes de Entidades Controladas del Exterior (ECE), correspondientes a personas naturales, que cumplan con los presupuestos consagrados en el Libro VII E.T., deberán ser declaradas en la correspondiente renta, según el origen. Respecto de estas rentas procederán las reglas de realización de ingresos, costos y deducciones, de que tratan los artículos 886, 887
y 888 E.T.
Esta casilla deberá ser diligenciada por los residentes fiscales colombianos que tengan, directa o indirectamente, una participación igual o superior al 10% en el capital de la ECE o en los resultados de la misma. Para ello, tome el valor de los
ingresos pasivos y reste el valor de los costos, gastos y deducciones asociadas a dichos ingresos, de conformidad con lo señalado en los artículos 882 a 893 E.T.
Las rentas pasivas, cuyo valor sea igual o mayor a cero (0), deberán ser incluidas en las declaraciones del impuesto sobre la renta y complementario de acuerdo con la participación que tengan en la ECE o en los resultados de la misma, los sujetos
obligados a este régimen de acuerdo con el artículo 883 E.T.
Las rentas pasivas, cuyo valor sea inferior a cero (0), no se someten a las reglasprevistas en el artículo 147 E.T. para las pérdidas fiscales.
Conciliación fiscal Anexo 210 (Estado de Resultado Integral – Renta Líquida, en adelante ERI – Renta Líquida): Sección Determinación de las Rentas Líquidas Cedulares – Renta líquida pasiva - Entidades controladas del exterior sin residencia fiscal en Colombia (ECE), columna Rentas de capital.</t>
        </r>
      </text>
    </comment>
    <comment ref="AZ34"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54. Rentas líquidas pasivas no laborales – ECE: </t>
        </r>
        <r>
          <rPr>
            <sz val="14"/>
            <color indexed="81"/>
            <rFont val="Tahoma"/>
            <family val="2"/>
          </rPr>
          <t>las rentas pasivas a que se refiere el artículo 884 E.T. provenientes de Entidades Controladas del Exterior (ECE), correspondientes personas naturales, que cumplan con los presupuestos consagrados en el Libro VII E.T., deberán ser declaradas en la correspondiente renta, según el origen de la renta. Respecto de estas rentas procederán las reglas de realización de ingresos, costos y deducciones, de que tratan los artículos 886, 887 y 888 E.T.
Esta casilla deberá ser diligenciada por los residentes fiscales colombianos que tengan, directa o indirectamente, una participación igual o superior al 10% en el capital de la ECE o en los resultados de la misma. Para ello, tome el valor de los ingresos pasivos y reste el valor de los costos, gastos y deducciones asociadas a dichos ingresos, de conformidad con lo señalado en los artículos 882 a 893 E.T.
Las rentas pasivas, cuyo valor sea igual o mayor a cero (0), deberán ser incluidas en las declaraciones del impuesto sobre la renta y complementario de acuerdo con la participación que tengan en la ECE o en los resultados de la misma, los sujetos obligados a este régimen de acuerdo con el artículo 883 E.T.
Las rentas pasivas, cuyo valor sea inferior a cero (0), no se someten a las reglas previstas en el artículo 147 E.T. para las pérdidas fiscales.
Conciliación fiscal Anexo 210 (Estado de Resultado Integral – Renta Líquida, en adelante ERI – Renta Líquida): Sección Determinación de las Rentas Líquidas Cedulares – Renta líquida pasiva - Entidades controladas del exterior sin residencia fiscal en Colombia (ECE), columna Rentas no laborales.</t>
        </r>
      </text>
    </comment>
    <comment ref="Q41"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36. Rentas exentas de trabajo y deducciones imputables (Limitadas):</t>
        </r>
        <r>
          <rPr>
            <sz val="12"/>
            <color indexed="81"/>
            <rFont val="Tahoma"/>
            <family val="2"/>
          </rPr>
          <t xml:space="preserve"> de acuerdo a la instrucción para el cálculo de la rentas exentas y deducciones imputables a la renta líquida cédula general, el servicio de diligenciamiento distribuirá en esta casilla el valor de las rentas exentas y deducciones imputables a las que tiene derecho y que fueron registradas en la casilla 35, controlando que dicho valor no supere el valor de la renta líquida determinada en la casilla 34, ni el valor de la casilla 35.
Conciliación fiscal Anexo 210 (Estado de Resultado Integral – Renta Líquida, en adelante ERI – Renta Líquida): Sección Determinación de las Rentas Líquidas Cedulares, Total rentas exentas y deducciones imputables (limitadas), columna Rentas de trabajo.
</t>
        </r>
      </text>
    </comment>
    <comment ref="AP41"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 xml:space="preserve">44. Rentas exentas y deducciones imputables (Limitadas): </t>
        </r>
        <r>
          <rPr>
            <sz val="12"/>
            <color indexed="81"/>
            <rFont val="Tahoma"/>
            <family val="2"/>
          </rPr>
          <t>de acuerdo con la instrucción para el cálculo de la rentas exentas y deducciones imputables a la renta líquida cédula general, el servicio de diligenciamiento distribuirá en esta casilla el valor de las rentas exentas y deducciones imputables a las que tiene derecho y que fueron registradas en la casilla 43, teniendo en cuenta el saldo de las rentas líquidas y deducciones imputables, una vez restadas las rentas exentas y deducciones (Limitadas) de las rentas de trabajo casilla 36, controlando que dicho valor no supere el valor de la suma de las casillas 41 y 42, ni el valor de la casilla 43.
Conciliación fiscal Anexo 210 (Estado de Resultado Integral – Renta Líquida, en adelante ERI – Renta Líquida): Sección Determinación de las Rentas Líquidas Cedulares, Total rentas exentas y deducciones imputables (limitadas), columna Rentas de capital.</t>
        </r>
      </text>
    </comment>
    <comment ref="AZ41"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56. Rentas exentas y deducciones imputables (Limitadas): </t>
        </r>
        <r>
          <rPr>
            <sz val="14"/>
            <color indexed="81"/>
            <rFont val="Tahoma"/>
            <family val="2"/>
          </rPr>
          <t>de acuerdo a la instrucción para el cálculo de la rentas exentas y deducciones imputables a la renta líquida cédula general, el servicio de diligenciamiento distribuirá en esta casilla el valor de las rentas exentas y deducciones imputables a las que tiene derecho y que fueron registradas en la casilla 55, teniendo en cuenta el saldo de las rentas líquidas y deducciones imputables, una vez restadas las rentas exentas y deducciones (Limitadas) de las rentas de trabajo casilla 36 y las rentas exentas y deducciones imputables (Limitadas) de las rentas de capital casilla 44, controlando que dicho valor no supere el valor de la suma de las casillas 53 y 54, ni el valor de la casilla 55.
Conciliación fiscal Anexo 210 (Estado de Resultado Integral – Renta Líquida, en adelante ERI – Renta Líquida): Sección Determinación de las Rentas Líquidas Cedulares - Total rentas exentas y deducciones imputables (limitadas), columna Rentas no laborales.</t>
        </r>
      </text>
    </comment>
    <comment ref="AP44"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47. Compensaciones por pérdidas rentas de capital:</t>
        </r>
        <r>
          <rPr>
            <sz val="12"/>
            <color indexed="81"/>
            <rFont val="Tahoma"/>
            <family val="2"/>
          </rPr>
          <t xml:space="preserve"> si el valor de la casilla 45 (Renta líquida ordinaria del ejercicio) es mayor a cero, puede solicitar el valor de las pérdidas incurridas dentro de la cédula de rentas de capital de los años gravables 2017 y 2018, pudiendo ser compensadas contra las rentas de capital, en los siguientes periodos gravables, teniendo en cuenta los límites y porcentajes de compensación establecidas en las normas vigentes.
Las pérdidas fiscales objeto de compensación no son susceptibles de reajuste fiscal, de conformidad con lo previsto en el artículo 147 E.T. 
Conciliación fiscal Anexo 210 (Estado de Resultado Integral – Renta Líquida, en adelante ERI – Renta Líquida): Sección Determinación de las Rentas Líquidas Cedulares, Compensaciones de Pérdidas fiscales, columna Rentas de capital.</t>
        </r>
      </text>
    </comment>
    <comment ref="AZ44" authorId="0" shapeId="0">
      <text>
        <r>
          <rPr>
            <b/>
            <sz val="12"/>
            <color indexed="81"/>
            <rFont val="Tahoma"/>
            <family val="2"/>
          </rPr>
          <t xml:space="preserve">Grupo ACB Consultores y Asesores SAS:
</t>
        </r>
        <r>
          <rPr>
            <sz val="12"/>
            <color indexed="81"/>
            <rFont val="Tahoma"/>
            <family val="2"/>
          </rPr>
          <t xml:space="preserve">
</t>
        </r>
        <r>
          <rPr>
            <b/>
            <sz val="12"/>
            <color indexed="81"/>
            <rFont val="Tahoma"/>
            <family val="2"/>
          </rPr>
          <t xml:space="preserve">59. Compensaciones por pérdidas rentas no laborales: </t>
        </r>
        <r>
          <rPr>
            <sz val="12"/>
            <color indexed="81"/>
            <rFont val="Tahoma"/>
            <family val="2"/>
          </rPr>
          <t>si el valor de la casilla 57 (Renta líquida ordinaria del ejercicio) es mayor a cero, puede solicitar el valor de las pérdidas incurridas dentro de la cédula de rentas no laborales de los años gravables 2017 y 2018, pudiendo ser compensadas contra las rentas no laborales, en los siguientes periodos gravables, teniendo en cuenta los límites y porcentajes de compensación establecidas en las normas vigentes.
Las pérdidas fiscales objeto de compensación no son susceptibles de reajuste fiscal, de conformidad con lo previsto en el artículo 147 E.T.
Conciliación fiscal Anexo 210 (Estado de Resultado Integral – Renta Líquida, en adelante ERI – Renta Líquida): Sección Determinación de las Rentas Líquidas Cedulares - Compensaciones de Pérdidas fiscales, columna Rentas no laborales.</t>
        </r>
      </text>
    </comment>
    <comment ref="Q45"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37. Renta líquida de trabajo (34 - 36): </t>
        </r>
        <r>
          <rPr>
            <sz val="14"/>
            <color indexed="81"/>
            <rFont val="Tahoma"/>
            <family val="2"/>
          </rPr>
          <t>es el resultado de restar de la renta líquida, casilla 34, el valor de las rentas exentas y deducciones imputables limitadas de la casilla 36.</t>
        </r>
      </text>
    </comment>
    <comment ref="G46"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 xml:space="preserve">61. Renta líquida cédula general (34 + 41 + 42 + 53 + 54 - 47 - 59): </t>
        </r>
        <r>
          <rPr>
            <sz val="12"/>
            <color indexed="81"/>
            <rFont val="Tahoma"/>
            <family val="2"/>
          </rPr>
          <t xml:space="preserve">cuando los costos y gastos procedentes, casillas 40 y 52, no sean mayores a los ingresos brutos en las rentas de capital, casilla 38, ni en las rentas no laborales, casilla 49, el servicio de diligenciamiento trae como resultado, la sumatoria de los valores de las casillas 34 (Renta líquida) de las rentas de trabajo, 41 (Renta líquida) de las rentas de capital, 42 (Rentas líquidas pasivas de capital - ECE), 53 (Renta líquida) de las rentas no laborales y 54 (Rentas líquidas pasivas no laborales - ECE), menos el valor de las casillas 47 (Compensaciones por pérdidas rentas de capital) y 59 (Compensaciones por pérdidas rentas no laborales).
</t>
        </r>
        <r>
          <rPr>
            <b/>
            <sz val="12"/>
            <color indexed="81"/>
            <rFont val="Tahoma"/>
            <family val="2"/>
          </rPr>
          <t xml:space="preserve">Renta líquida cédula general (34 + 48 + 60): </t>
        </r>
        <r>
          <rPr>
            <sz val="12"/>
            <color indexed="81"/>
            <rFont val="Tahoma"/>
            <family val="2"/>
          </rPr>
          <t xml:space="preserve">cuando existan pérdidas simultáneamente en las rentas de capital, casilla 46 y en las rentas no laborales, casilla 58, el servicio de diligenciamiento trae como resultado, la sumatoria de las casillas 34 (Renta líquida) de las rentas de trabajo, 48 (Renta líquida de capital) y 60 (Renta líquida no laboral).
</t>
        </r>
        <r>
          <rPr>
            <b/>
            <sz val="12"/>
            <color indexed="81"/>
            <rFont val="Tahoma"/>
            <family val="2"/>
          </rPr>
          <t xml:space="preserve">Renta líquida cédula general (34 + 48 + 49 + 54 - 50 - 51 - 52 - 59): </t>
        </r>
        <r>
          <rPr>
            <sz val="12"/>
            <color indexed="81"/>
            <rFont val="Tahoma"/>
            <family val="2"/>
          </rPr>
          <t xml:space="preserve">en caso de que existan pérdidas únicamente en las rentas de capital, casilla 46, el servicio de diligenciamiento trae como resultado, la sumatoria de las casillas 34 (Renta líquida) de las rentas de trabajo, 48 (Renta líquida de capital), 49 (Ingresos brutos rentas no laborales) y 54 (Rentas líquidas pasivas no laborales - ECE), menos el valor de las casillas 50 (Devoluciones, rebajas y descuentos) de las rentas no laborales, 51 (Ingresos no constitutivos de renta) de las rentas no laborales, 52 (Costos y gastos procedentes) de las rentas no laborales y 59 (Compensaciones por pérdidas rentas no laborales).
</t>
        </r>
        <r>
          <rPr>
            <b/>
            <sz val="12"/>
            <color indexed="81"/>
            <rFont val="Tahoma"/>
            <family val="2"/>
          </rPr>
          <t>Renta líquida cédula general</t>
        </r>
        <r>
          <rPr>
            <sz val="12"/>
            <color indexed="81"/>
            <rFont val="Tahoma"/>
            <family val="2"/>
          </rPr>
          <t xml:space="preserve"> </t>
        </r>
        <r>
          <rPr>
            <b/>
            <sz val="12"/>
            <color indexed="81"/>
            <rFont val="Tahoma"/>
            <family val="2"/>
          </rPr>
          <t>(34 + 38 + 42 + 60 - 39 - 40 - 47):</t>
        </r>
        <r>
          <rPr>
            <sz val="12"/>
            <color indexed="81"/>
            <rFont val="Tahoma"/>
            <family val="2"/>
          </rPr>
          <t xml:space="preserve"> en caso de que existan pérdidas únicamente en las rentas no laborales, casilla 58, el servicio de diligenciamiento trae como resultado, la sumatoria de las casillas 34 (Renta líquida) de las rentas de trabajo, 38 (Ingresos brutos por rentas de capital), 42 (Rentaslíquidas pasivas de capital - ECE) y 60 (Renta líquida no laboral), menos el valor de las casillas 39 (Ingresos no constitutivos de renta) de las rentas de capital, 40 (Costos y deducciones procedentes) de las rentas de capital y 47 (Compensaciones por pérdidas rentas de capital).
</t>
        </r>
        <r>
          <rPr>
            <b/>
            <sz val="12"/>
            <color indexed="81"/>
            <rFont val="Tahoma"/>
            <family val="2"/>
          </rPr>
          <t>Renta líquida cédula general (34 + 38 + 42 + 49 + 54 - 39 - 40 - 47 - 50 - 51 - 52 – 59)</t>
        </r>
        <r>
          <rPr>
            <sz val="12"/>
            <color indexed="81"/>
            <rFont val="Tahoma"/>
            <family val="2"/>
          </rPr>
          <t>: cuando no existan pérdidas en las rentas de capital ni en las rentas no laborales, pero los costos y gastos procedentes de estas rentas sean mayores a los ingresos brutos de las mismas rentas, y a su vez existan rentas pasivas de capital – ECE y/o rentas pasivas no laborales - ECE, el servicio de diligenciamiento trae como resultado, la sumatoria de las casillas 34 (Renta líquida) de las rentas de trabajo), 38 (Ingresos brutos por rentas de capital), 42 (Rentas líquidas pasivas de capital - ECE), 49 (Ingresos brutos rentas no laborales) y 54 (Rentas líquidas pasivas no laborales - ECE) menos el valor de las casillas 39 (Ingresos no constitutivos de renta) de las rentas de capital, 40 (Costos y deducciones procedentes) de las rentas de capital, 47 (Compensaciones por pérdidas rentas de capital), 50 (Devoluciones, rebajas y descuentos) de las rentas no laborales, 51 (Ingresos no constitutivos de renta) de las rentas no laborales, 52 (Costos y gastos procedentes) de las rentas no laborales y 59 (Compensaciones por pérdidas rentas no laborales)</t>
        </r>
      </text>
    </comment>
    <comment ref="T46"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62. Rentas exentas y deducciones imputables limitadas (36 + 44 + 56): </t>
        </r>
        <r>
          <rPr>
            <sz val="14"/>
            <color indexed="81"/>
            <rFont val="Tahoma"/>
            <family val="2"/>
          </rPr>
          <t>esta casilla es el resultado de sumar las Rentas exentas y deducciones imputables (Limitadas) de las casillas 36, 44 y 56. Las rentas exentas y deducciones aplicables a la cédula general, no podrán exceder el cuarenta por ciento (40%) o las cinco mil cuarenta (5.040) UVT.
Los límites antes mencionados no aplicarán a las rentas exentas establecidas en los numerales 6, 8 y 9 del artículo 206 E.T., ni a la prima especial, ni a la prima de costo de vida de que trata el artículo 206-1 E.T, ni tampoco a las derivadas de la prestación de servicios hoteleros de que tratan los numerales 3 y 4 del artículo 207-2 E.T.
Tampoco estarán sujetas a los límites anteriormente señalados, las rentas exentas en virtud de un convenio para evitar la doble tributación, ni las rentas provenientes de la Decisión 578 de 2004 de la Comunidad Andina de Naciones.
A partir del año gravable 2020, las rentas exentas del numeral 7 del artículo 206 E.T. no estarán sujetas a los límites a que se refiere el numeral 3 del artículo 336 E.T.</t>
        </r>
      </text>
    </comment>
    <comment ref="AO46"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62. Rentas exentas y deducciones imputables limitadas (36 + 44 + 56): </t>
        </r>
        <r>
          <rPr>
            <sz val="14"/>
            <color indexed="81"/>
            <rFont val="Tahoma"/>
            <family val="2"/>
          </rPr>
          <t>esta casilla es el resultado de sumar las Rentas exentas y deducciones imputables (Limitadas) de las casillas 36, 44 y 56. Las rentas exentas y deducciones aplicables a la cédula general, no podrán exceder el cuarenta por ciento (40%) o las cinco mil cuarenta (5.040) UVT.
Los límites antes mencionados no aplicarán a las rentas exentas establecidas en los numerales 6, 8 y 9 del artículo 206 E.T., ni a la prima especial, ni a la prima de costo de vida de que trata el artículo 206-1 E.T, ni tampoco a las derivadas de la prestación de servicios hoteleros de que tratan los numerales 3 y 4 del artículo 207-2 E.T.
Tampoco estarán sujetas a los límites anteriormente señalados, las rentas exentas en virtud de un convenio para evitar la doble tributación, ni las rentas provenientes de la Decisión 578 de 2004 de la Comunidad Andina de Naciones.
A partir del año gravable 2020, las rentas exentas del numeral 7 del artículo 206 E.T. no estarán sujetas a los límites a que se refiere el numeral 3 del artículo 336 E.T.</t>
        </r>
      </text>
    </comment>
    <comment ref="AY46"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64. Compensaciones por pérdidas año gravable 2016 y anteriores: </t>
        </r>
        <r>
          <rPr>
            <sz val="14"/>
            <color indexed="81"/>
            <rFont val="Tahoma"/>
            <family val="2"/>
          </rPr>
          <t>las personas naturales que tengan pérdidas fiscales generadas con anterioridad a la vigencia fiscal del 2017 y que no se hayan compensado, teniendo derecho a ello, podrán imputarlas contra la cédula general sin afectar las rentas de trabajo.
Conciliación fiscal Anexo 210 (Estado de Resultado Integral – Renta Líquida, en adelante ERI – Renta Líquida): Sección Determinación de las Rentas Líquidas Cedulares -Compensaciones Del exceso de renta presuntiva sobre renta ordinaria, columna Cédula General.</t>
        </r>
      </text>
    </comment>
    <comment ref="G47" authorId="0" shapeId="0">
      <text>
        <r>
          <rPr>
            <b/>
            <sz val="11"/>
            <color indexed="81"/>
            <rFont val="Tahoma"/>
            <family val="2"/>
          </rPr>
          <t>Grupo ACB Consultores y Asesores SAS:</t>
        </r>
        <r>
          <rPr>
            <sz val="11"/>
            <color indexed="81"/>
            <rFont val="Tahoma"/>
            <family val="2"/>
          </rPr>
          <t xml:space="preserve">
</t>
        </r>
        <r>
          <rPr>
            <b/>
            <sz val="11"/>
            <color indexed="81"/>
            <rFont val="Tahoma"/>
            <family val="2"/>
          </rPr>
          <t xml:space="preserve">65. Compensaciones por exceso de renta presuntiva: </t>
        </r>
        <r>
          <rPr>
            <sz val="11"/>
            <color indexed="81"/>
            <rFont val="Tahoma"/>
            <family val="2"/>
          </rPr>
          <t>las personas naturales residentes contribuyentes del impuesto sobre la renta, podrán compensar los excesos en renta presuntiva, hasta el valor de renta líquida ordinaria cédula general del periodo fiscal correspondiente, en los términos del artículo 189 E.T.
Las personas naturales residentes que a treinta y uno (31) de diciembre de 2016 poseían excesos de renta presuntiva no compensados y que se encuentren dentro del plazo establecido en el parágrafo del artículo 189 E.T., los compensarán hasta el valor de la renta líquida ordinaria cédula general del periodo fiscal
correspondiente. Si queda algún excedente no compensado, se aplicará según el mismo procedimiento en los periodos gravables siguientes hasta agotar el saldo o el término establecido en el parágrafo del artículo 189 E.T.
Conciliación fiscal Anexo 210 (Estado de Resultado Integral – Renta Líquida, en adelante ERI – Renta Líquida): Sección Determinación de las Rentas Líquidas Cedulares - Compensaciones Del exceso de renta presuntiva sobre renta ordinaria, columna Cédula General.</t>
        </r>
      </text>
    </comment>
    <comment ref="T47"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66. Rentas gravables: </t>
        </r>
        <r>
          <rPr>
            <sz val="14"/>
            <color indexed="81"/>
            <rFont val="Tahoma"/>
            <family val="2"/>
          </rPr>
          <t xml:space="preserve">incluya el valor total de los siguientes conceptos: Rentas líquidas gravables (activos omitidos y/o pasivos inexistentes y/o recuperación de deducciones): cuando el contribuyente tenga activos omitidos y/o pasivos inexistentes, incluirá sus respectivos valores como renta líquida gravable,dentro de la cédula general, atendiendo a lo dispuesto en el artículo 239 -1 E.T.
</t>
        </r>
        <r>
          <rPr>
            <b/>
            <u/>
            <sz val="14"/>
            <color indexed="81"/>
            <rFont val="Tahoma"/>
            <family val="2"/>
          </rPr>
          <t>Cuando se trate de recuperación de deducciones</t>
        </r>
        <r>
          <rPr>
            <sz val="14"/>
            <color indexed="81"/>
            <rFont val="Tahoma"/>
            <family val="2"/>
          </rPr>
          <t xml:space="preserve">, estas serán tratadas como renta líquida gravable dentro de la cédula general. Los tratamientos aquí previstos no permiten ningún tipo de renta exenta ni deducción.
</t>
        </r>
        <r>
          <rPr>
            <b/>
            <sz val="14"/>
            <color indexed="81"/>
            <rFont val="Tahoma"/>
            <family val="2"/>
          </rPr>
          <t xml:space="preserve">Renta por comparación patrimonial: </t>
        </r>
        <r>
          <rPr>
            <sz val="14"/>
            <color indexed="81"/>
            <rFont val="Tahoma"/>
            <family val="2"/>
          </rPr>
          <t>para las personas naturales y sucesiones ilíquidas, la renta líquida gravable por comparación patrimonial no justificada la adicionará como renta líquida gravable por comparación patrimonial a la cédula general. La adición de la renta líquida gravable por comparación patrimonial no permite ningún tipo de renta exenta ni deducción.
Conciliación fiscal Anexo 210 (Estado de Resultado Integral – Renta Líquida, en adelante ERI – Renta Líquida): Sección Determinación de las Rentas Líquidas Cedulares - Rentas gravables columna Cédula General.</t>
        </r>
      </text>
    </comment>
    <comment ref="X48"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 xml:space="preserve">69. Ingresos brutos por rentas de pensiones del país y del exterior: </t>
        </r>
        <r>
          <rPr>
            <sz val="12"/>
            <color indexed="81"/>
            <rFont val="Tahoma"/>
            <family val="2"/>
          </rPr>
          <t>incluya el valor total de los siguientes conceptos:
Ingresos por pensiones: registre el valor efectivamente recibido en dinero o en especie durante el año gravable 2019 o durante la fracción del año gravable 2020, en virtud de pensiones de jubilación, invalidez, vejez, de sobreviviente, que cumplieron los requisitos previstos en la ley de seguridad social (Ley 100 de 1993) y que como tal, sean reconocidas por el Sistema General de Pensiones; y por indemnizaciones por riesgos laborales, así como aquellas provenientes de
indemnizaciones sustitutivas de las pensiones o las devoluciones de saldos de ahorro pensional, etc.
Ingresos por pensiones del exterior: registre las pensiones percibidas por una persona natural residente fiscal para efectos tributarios en el país, provenientes del exterior. Debe reiterarse que dichas personas naturales están sujetas al impuesto sobre la renta y complementario por sus ingresos constitutivos de renta y ganancia ocasional, tanto de fuente nacional como de fuente extranjera. En consecuencia, dicho pago constituye para su beneficiario un ingreso gravado con este impuesto en Colombia.
Conciliación fiscal Anexo 210 (Estado de Resultado Integral – Renta Líquida, en adelante ERI – Renta Líquida): Sección Determinación de las Rentas Líquidas Cedulares, Total Ingreso Cedular (valor fiscal), columna Rentas de pensiones.</t>
        </r>
      </text>
    </comment>
    <comment ref="X49"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70. Ingresos no constitutivos de renta: </t>
        </r>
        <r>
          <rPr>
            <sz val="14"/>
            <color indexed="81"/>
            <rFont val="Tahoma"/>
            <family val="2"/>
          </rPr>
          <t>incluya los ingresos no constitutivos de renta que apliquen a la cédula de pensiones, como son los aportes obligatorios al sistema general de salud y las contribuciones al Fondo de Solidaridad Pensional para los obligados.
Conciliación fiscal Anexo 210 (Estado de Resultado Integral – Renta Líquida, en adelante ERI – Renta Líquida): Sección Determinación de las Rentas Líquidas Cedulares, Ingresos no constitutivos de renta ni ganancia ocasional, columna Rentas de pensiones.</t>
        </r>
      </text>
    </comment>
    <comment ref="AZ49"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85. General y de Pensiones </t>
        </r>
        <r>
          <rPr>
            <sz val="14"/>
            <color indexed="81"/>
            <rFont val="Tahoma"/>
            <family val="2"/>
          </rPr>
          <t>(base casillas 67 + 73): si el valor de la casilla 67 (Renta líquida gravable cédula general) es mayor al valor de la casilla 68 (Renta presuntiva), el resultado de esta casilla es la sumatoria de los valores de las casillas 67 (Renta líquida gravable cédula general) y 73 (Renta líquida gravable cédula de pensiones), al cual se le aplica la tarifa para las personas naturales residentes y asignaciones y donaciones modales contemplada en el artículo 241 E.T.</t>
        </r>
      </text>
    </comment>
    <comment ref="X50"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 xml:space="preserve">71. Renta líquida (69 - 70): </t>
        </r>
        <r>
          <rPr>
            <sz val="12"/>
            <color indexed="81"/>
            <rFont val="Tahoma"/>
            <family val="2"/>
          </rPr>
          <t>es el resultado de restar al valor de la casilla 69 (Ingresos
brutos por rentas de pensiones del país y del exterior) el valor de la casilla 70 (Ingresos no constitutivos de renta).</t>
        </r>
      </text>
    </comment>
    <comment ref="AZ50"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 xml:space="preserve">86. o Renta presuntiva y de pensiones </t>
        </r>
        <r>
          <rPr>
            <sz val="12"/>
            <color indexed="81"/>
            <rFont val="Tahoma"/>
            <family val="2"/>
          </rPr>
          <t>(base casillas 68 + 73): si el valor de la casilla 68 (Renta presuntiva), es mayor al valor de la casilla 67 (Renta líquida gravable cédula general), el resultado de esta casilla es la sumatoria de los valores de las casillas 68 (Renta presuntiva) y 73 (Renta líquida gravable cédula de pensiones), al cual se le aplica la tarifa para las personas naturales residentes y asignaciones y donaciones modales contemplada en el artículo 241 E.T.</t>
        </r>
      </text>
    </comment>
    <comment ref="X51"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 xml:space="preserve">72. Rentas exentas de pensiones: </t>
        </r>
        <r>
          <rPr>
            <sz val="12"/>
            <color indexed="81"/>
            <rFont val="Tahoma"/>
            <family val="2"/>
          </rPr>
          <t>la renta exenta es un beneficio que recae sobre la renta líquida; es decir, es una porción de la renta líquida que se resta de esta, para obtener la renta líquida gravable.
Registre en esta casilla el valor de las pensiones de jubilación, invalidez, vejez, de sobrevivientes y sobre riesgos profesionales, que esté exenta, correspondiente a la parte que de dichos ingresos no supere 1,000 UVT mensuales y que sea la porción efectivamente recibida después de los aportes a salud y/o contribuciones a que haya lugar. Las pensiones exentas del impuesto sobre la renta, al tenor de lo dispuesto en el numeral 5 del artículo 206 E.T., hasta el límite allí señalado, son aquellas que cumplen los requisitos previstos en la ley de seguridad social (Ley 100 de 1993) y que como tal, sean reconocidas por el sistema General de Pensiones, aun cuando provengan de pactos, acuerdos o convenciones colectivas de trabajo.
Las pensiones de jubilación, invalidez, vejez, de sobrevivientes y sobre Riesgos Profesionales, hasta el año gravable de 1997. A partir del 1 de enero de 1998 estarán gravadas sólo en la parte del pago mensual que exceda de 1.000 UVT.
El mismo tratamiento tendrán las Indemnizaciones Sustitutivas de las Pensiones o las devoluciones de saldos de ahorro pensional. Para el efecto, el valor exonerado del impuesto será el que resulte de multiplicar la suma equivalente a 1.000 UVT, calculados al momento de recibir la indemnización, por el número de meses a los
cuales esta corresponda.
Conciliación fiscal Anexo 210 (Estado de Resultado Integral – Renta Líquida, en adelante ERI – Renta Líquida): Sección Determinación de las Rentas Líquidas Cedulares - Total rentas exentas y deducciones imputables (limitadas), columna Rentas de pensiones.</t>
        </r>
      </text>
    </comment>
    <comment ref="AZ51"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87. Por dividendos y participaciones año 2016</t>
        </r>
        <r>
          <rPr>
            <sz val="14"/>
            <color indexed="81"/>
            <rFont val="Tahoma"/>
            <family val="2"/>
          </rPr>
          <t xml:space="preserve"> (base casilla 76): los dividendos y participaciones provenientes de distribuciones de utilidades gravadas conforme a lo dispuesto en el parágrafo 2° del articulo 49 E.T. constituirán renta líquida gravable y se aplicará la tarifa del impuesto sobre la renta prevista para la renta líquida laboral y de pensiones contenida en el artículo 241 E.T.</t>
        </r>
      </text>
    </comment>
    <comment ref="X52"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73. Renta líquida gravable cedula de pensiones </t>
        </r>
        <r>
          <rPr>
            <sz val="14"/>
            <color indexed="81"/>
            <rFont val="Tahoma"/>
            <family val="2"/>
          </rPr>
          <t>(71 - 72): es el resultado de restar del valor de la casilla 71 (Renta líquida) el valor de la casilla 72 (Rentas exentas de pensiones).</t>
        </r>
      </text>
    </comment>
    <comment ref="AZ52"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 xml:space="preserve">88. Por dividendos y participaciones año 2017 y siguientes, 1a, Subcédula </t>
        </r>
        <r>
          <rPr>
            <sz val="12"/>
            <color indexed="81"/>
            <rFont val="Tahoma"/>
            <family val="2"/>
          </rPr>
          <t>(base casilla 77): a
partir del año gravable 2019, los dividendos y participaciones pagados o abonados en cuenta a personas naturales residentes y sucesiones ilíquidas de causantes que al momento de su muerte eran residentes del país, provenientes de distribución de utilidades que hubieren sido consideradas como ingreso no constitutivo de renta ni ganancia ocasional, conforme a lo dispuesto en el numeral 3 del artículo 49 E.T., estarán sujetas al impuesto sobre la renta.
La renta líquida obtenida en esta subcédula estará gravada a la tarifa establecida en el inciso 1° del artículo 242 E.T.</t>
        </r>
      </text>
    </comment>
    <comment ref="X53"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 xml:space="preserve">74. Dividendos y participaciones 2016 y anteriores, y otros: </t>
        </r>
        <r>
          <rPr>
            <sz val="12"/>
            <color indexed="81"/>
            <rFont val="Tahoma"/>
            <family val="2"/>
          </rPr>
          <t xml:space="preserve">registre en esta casilla el valor total de cada uno de los siguientes conceptos:
Ingresos por dividendos y participaciones año 2016 y anteriores: incluya el total de los dividendos y participaciones pagados o abonados en cuenta a las personas naturales residentes y sucesiones ilíquidas de causantes residentes
correspondientes a utilidades generadas y no distribuidas de periodos anteriores al año gravable 2017.
Los dividendos y participaciones pagados o abonados en cuenta a las personas naturales residentes y sucesiones ilíquidas de causantes residentes correspondientes a utilidades generadas y no distribuidas de periodos anteriores al año gravable 2017, tendrán el siguiente tratamiento:
1. Los dividendos y participaciones provenientes de distribuciones de utilidades conforme con lo dispuesto en el numeral 3 del artículo 49 E.T., son ingresos no constitutivos de renta ni ganancia ocasional y no les son aplicables las disposiciones de los artículos 242, 245, 246, 342 y 343 E.T.
2. Los dividendos y participaciones provenientes de distribuciones de utilidades gravadas conforme con lo dispuesto en el parágrafo 2 del artículo 49 E.T., constituirán renta líquida gravable y se les aplicará la tarifa del impuesto sobre
la renta contenida en el artículo 241 E.T. vigente para los periodos gravables anteriores al año 2017.
</t>
        </r>
        <r>
          <rPr>
            <b/>
            <sz val="12"/>
            <color indexed="81"/>
            <rFont val="Tahoma"/>
            <family val="2"/>
          </rPr>
          <t xml:space="preserve">Las capitalizaciones no gravadas para los socios o accionistas, de acuerdo con lo establecido en el artículo 36-3 E.T.: </t>
        </r>
        <r>
          <rPr>
            <sz val="12"/>
            <color indexed="81"/>
            <rFont val="Tahoma"/>
            <family val="2"/>
          </rPr>
          <t xml:space="preserve">incluya la distribución de utilidades del año 2016 y anteriores en acciones o cuotas de interés social, o su traslado a la cuenta de capital, producto de la capitalización de la cuenta de Revalorización del Patrimonio.
</t>
        </r>
        <r>
          <rPr>
            <b/>
            <sz val="12"/>
            <color indexed="81"/>
            <rFont val="Tahoma"/>
            <family val="2"/>
          </rPr>
          <t xml:space="preserve">Distribución de beneficios de las ECE, art. 893 E.T.: </t>
        </r>
        <r>
          <rPr>
            <sz val="12"/>
            <color indexed="81"/>
            <rFont val="Tahoma"/>
            <family val="2"/>
          </rPr>
          <t>incluya los dividendos y beneficios distribuidos o repartidos por la ECE, así como los remanentes distribuidos al momento de la liquidación de la ECE, originados en utilidades que estuvieron
sometidas a tributación de acuerdo con las reglas del Título I del Libro VII E.T.; en caso contrario, regístrelos en la casilla 79 como dividendos y participaciones recibidos del exterior.
Conciliación fiscal Anexo 210 (Estado de Resultado Integral – Renta Líquida, en adelante ERI – Renta Líquida): Sección Ingresos, Ganancias por inversiones en sociedades, asociadas y/o negocios conjuntos (renta cedular Dividendos
y participaciones), Dividendos y participaciones, año 2016 y anteriores No constitutivos de renta ni ganancia ocasional + Dividendos y participaciones, año 2016 y anteriores gravados columna valor fiscal.</t>
        </r>
      </text>
    </comment>
    <comment ref="AZ53"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89. Por dividendos y participaciones año 2017 y siguientes, 2a. Subcédula, y otros </t>
        </r>
        <r>
          <rPr>
            <sz val="14"/>
            <color indexed="81"/>
            <rFont val="Tahoma"/>
            <family val="2"/>
          </rPr>
          <t>(base casillas 78 + 79 - 80): a partir del año gravable 2019, los dividendos y participaciones pagados o abonados en cuenta a personas naturales residentes y sucesiones ilíquidas de causantes que al momento de su muerte eran residentes del país, provenientes de distribución de utilidades gravadas conforme a lo dispuesto en el parágrafo 2° del artículo 49 E.T., estarán sujetos a una tarifa del treinta y tres por ciento (33%) año gravable 2019 (32% año gravable 2020) establecida en el inciso 2° de artículo 242 E.T., caso en el cual el impuesto señalado en el inciso 1° del artículo 242 E.T, se aplicará una vez disminuido este impuesto.
A esta misma tarifa estarán gravadas las rentas líquidas pasivas por dividendos de Entidades Controladas del Exterior – ECE y los dividendos y participaciones recibidos de sociedades y entidades extranjeras.
Para el cálculo del impuesto deberá sumar los valores registrados en las casillas 78 (2a. Subcédula año 2017 y siguientes, parágrafo 2° art. 49 E.T.) y 79 (Renta líquida pasiva dividendos – ECE y/o recibidos del exterior), disminuida esta última casilla con el valor registrado en la casilla 80 (Rentas exentas de la casilla 79).
Al resultado obtenido en el inciso anterior se aplican las tarifas mencionadas en el primer inciso.</t>
        </r>
      </text>
    </comment>
    <comment ref="X54"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 xml:space="preserve">75. Ingresos no constitutivos de renta: </t>
        </r>
        <r>
          <rPr>
            <sz val="12"/>
            <color indexed="81"/>
            <rFont val="Tahoma"/>
            <family val="2"/>
          </rPr>
          <t>incluya los dividendos y participaciones de periodos gravables del año 2016, y pagados o abonados en cuenta en los periodos gravables siguientes provenientes de distribuciones de utilidades conforme a
lo dispuesto en el numeral 3 del artículo 49 E.T., y que constituyen ingreso no constitutivo de renta y no les es aplicable lo previsto en los artículos 242, 245, 246, 342 y 343 E.T.
Igualmente se consideran ingresos no constitutivos de renta, la distribución de utilidades en acciones o cuotas de interés social, o su traslado a la cuenta de capital, producto de la capitalización de la cuenta de Revalorización del Patrimonio, siempre y cuando las utilidades susceptibles de ser distribuidas a tal título (ingreso no constitutivo de renta ni ganancia ocasional) sean determinadas según el procedimiento señalado en los artículos 48 y 49 E.T. De modo contrario, las utilidades susceptibles de ser distribuidas en acciones o cuotas de interés social que sean reconocidas como utilidades gravadas de los años 2016 y anteriores en los términos de los artículos 48 y 49 E.T., serán ingresos gravados con el impuesto sobre la renta y complementario en los términos del artículo 241 E.T.
En el caso de las sociedades cuyas acciones se cotizan en bolsa, tampoco constituye renta ni ganancia ocasional, la distribución en acciones o la capitalización, de las utilidades que excedan de la parte que no constituye renta ni ganancia ocasional de conformidad con los artículos 48 y 49 E.T.
Así mismo, incluya los dividendos y beneficios distribuidos o repartidos por la ECE, así como los remanentes distribuidos al momento de la liquidación de la ECE, originados en utilidades que estuvieron sometidas a tributación de acuerdo con las
reglas del Título I del Libro VII E.T.
La condición de ingreso no constitutivo de renta de estos dividendos se somete a lo previsto en el literal b. del numeral 2 del artículo 49 E.T.
Conciliación fiscal Anexo 210 (Estado de Resultado Integral – Renta Líquida, en adelante ERI – Renta Líquida): Sección Ingresos, Ingresos no constitutivos de renta ni ganancia ocasional columna valor fiscal.</t>
        </r>
      </text>
    </comment>
    <comment ref="X55"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76. Renta líquida ordinaria año 2016 y anteriores (74 - 75): </t>
        </r>
        <r>
          <rPr>
            <sz val="14"/>
            <color indexed="81"/>
            <rFont val="Tahoma"/>
            <family val="2"/>
          </rPr>
          <t>escriba en esta casilla el resultado de restar del valor de la casilla 74 (Dividendos y participaciones 2016 y anteriores, y otros), el valor de la casilla 75 (Ingresos no constitutivos de renta).</t>
        </r>
      </text>
    </comment>
    <comment ref="AR55"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 xml:space="preserve">91. Impuestos pagados en el exterior: </t>
        </r>
        <r>
          <rPr>
            <sz val="12"/>
            <color indexed="81"/>
            <rFont val="Tahoma"/>
            <family val="2"/>
          </rPr>
          <t>escriba el descuento por impuestos pagados en el exterior sobre dividendos y participaciones correspondiente a los literales a), b), c) y d) del artículo 254 E.T.
Escriba igualmente el descuento por impuestos pagados en el exterior a los cuales hace referencia el artículo 254 E.T., distintos a los registrados en el inciso anterior.
Los residentes fiscales que ejerzan control sobre una ECE y, en consecuencia, se vean en la obligación de cumplir con lo dispuesto en el artículo 890 E.T, tendrán derecho a los descuentos de que trata el artículo 254 E.T. en la proporción de su participación en la ECE.
Adicionalmente tenga en cuenta los Convenios Internacionales para evitar la Doble Imposición suscritos por Colombia que consagran el método del crédito tributario (Tax Credit), el cual apareja la posibilidad de deducir del impuesto sobre la renta, en el Estado del cual se es residente fiscal, un importe igual al impuesto sobre la renta pagado en el Estado fuente del ingreso, sin que exceda de la parte del impuesto sobre la renta calculado antes del descuento, correspondiente a las rentas que puedan someterse a imposición en aquel Estado contratante.
Conciliación fiscal Anexo 210 (Estado de Resultado Integral – Renta Líquida, en adelante ERI – Renta
Líquida): Sección Liquidación, Descuentos Tributarios, Impuestos pagados en el exterior.</t>
        </r>
      </text>
    </comment>
    <comment ref="BA55" authorId="0" shapeId="0">
      <text>
        <r>
          <rPr>
            <b/>
            <sz val="11"/>
            <color indexed="81"/>
            <rFont val="Tahoma"/>
            <family val="2"/>
          </rPr>
          <t>Grupo ACB Consultores y Asesores SAS:</t>
        </r>
        <r>
          <rPr>
            <sz val="11"/>
            <color indexed="81"/>
            <rFont val="Tahoma"/>
            <family val="2"/>
          </rPr>
          <t xml:space="preserve">
</t>
        </r>
        <r>
          <rPr>
            <b/>
            <sz val="11"/>
            <color indexed="81"/>
            <rFont val="Tahoma"/>
            <family val="2"/>
          </rPr>
          <t xml:space="preserve">92. Donaciones: descuento para inversiones realizadas en investigación, desarrollo tecnológico o
innovación. </t>
        </r>
        <r>
          <rPr>
            <sz val="11"/>
            <color indexed="81"/>
            <rFont val="Tahoma"/>
            <family val="2"/>
          </rPr>
          <t>Las personas que realicen inversiones en proyectos calificados por el Consejo Nacional de Beneficios Tributarios en Ciencia, Tecnología e Innovación como de investigación, desarrollo tecnológico o innovación, de acuerdo con los criterios y condiciones definidas por el Consejo Nacional de Política Económica y Social, mediante actualización del Documento CONPES 3892 de 2017, tendrán derecho a descontar de su impuesto sobre la renta a cargo el 25% del valor invertido en dichos proyectos en el período gravable en que se realizó la inversión. Estas inversiones podrán ser realizadas a través de investigadores, grupos o centros de investigación, centros e institutos de investigación, centros de desarrollo tecnológico, parques de Ciencia Tecnología e Innovación, Oficinas de Transferencia de Resultados de Investigación (OTRI), Empresas Altamente Innovadoras (EAI), en unidades de investigación, desarrollo tecnológico o innovación de empresas, centros de innovación y productividad, incubadoras de base tecnológica, centros de ciencia y organizaciones que fomentan el uso y la apropiación de la ciencia, tecnología e invocación, todos los anteriores, registrados y reconocidos como tales por Colciencias (hoy Ministerio de Ciencia, Tecnología e Innovación).
Los proyectos calificados como de investigación, desarrollo tecnológico o innovación incluyen, además, la vinculación de nuevo personal calificado y acreditado de nivel de formación técnica profesional, tecnológica, profesional, maestría o doctorado a centros o grupos de investigación, desarrollo tecnológico o innovación, según los criterios y las condiciones definidas por el Consejo Nacional de Beneficios Tributarios en Ciencia, Tecnología e Innovación. El Consejo Nacional de Beneficios Tributarios definirá los procedimientos de control, seguimiento y evaluación de los proyectos calificados, y las condiciones para garantizar la divulgación de los resultados de los proyectos calificados, sin perjuicio de la aplicación de las normas sobre propiedad intelectual, y que además servirán de mecanismo de control de la inversión de los recursos.
Para que proceda el descuento al calificar el proyecto se deberá tener en cuenta criterios de impacto ambiental.
El mismo tratamiento será aplicable a las donaciones hechas a programas creados por las instituciones de educación superior, aprobados por el Ministerio de Educación Nacional, que sean entidades sin ánimo de lucro y que beneficien a estudiantes de estratos 1, 2 y 3 a través de becas de estudio total o parcial que podrán incluir manutención, hospedaje, transporte, matrícula, útiles y libros. 
El descuento aquí previsto se somete a lo establecido en los parágrafos 1° y 2° del artículo 158-1 E.T.
Descuento por donaciones a entidades sin ánimo de lucro pertenecientes al régimen especial. Las donaciones efectuadas a entidades sin ánimo de lucro que hayan sido calificadas en el régimen especial del impuesto sobre la renta y complementario y a las entidades no contribuyentes de que tratan los artículos 22 y 23 E.T, no serán deducibles del impuesto sobre la renta y complementario, pero darán lugar a un descuento del impuesto sobre la renta y complementario, equivalente al 25% del valor donado en el año o período gravable.
Limitaciones a los descuentos tributarios de que tratan los artículos 256 y 257 E.T. Los descuentos de que tratan los artículos 256 y 257 E.T. tomados en su conjunto no podrán exceder del 25% del impuesto sobre la renta a cargo del contribuyente en el respectivo año gravable. El exceso no descontado en el año tendrá el siguiente tratamiento:
1. El exceso originado en el descuento de que trata el artículo 256 E.T., podrátomarse dentro de los cuatro (4) períodos gravables siguientes a aquel en que se efectuó la inversión en investigación, desarrollo e innovación.
2. El exceso originado en el descuento de que trata el artículo 257 E.T. podrá tomarse dentro del periodo gravable siguiente a aquel en que se efectuó la donación, a entidades sin ánimo de lucro pertenecientes al régimen especial.
Conciliación fiscal Anexo 210 (Estado de Resultado Integral – Renta Líquida, en adelante ERI – Renta Líquida): Sección Liquidación, Descuentos Tributarios, Donaciones.</t>
        </r>
      </text>
    </comment>
    <comment ref="X56"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77. 1ª. Subcédula Año 2017 y siguientes numeral 3 art. 49 del E.T.: </t>
        </r>
        <r>
          <rPr>
            <sz val="14"/>
            <color indexed="81"/>
            <rFont val="Tahoma"/>
            <family val="2"/>
          </rPr>
          <t>incluya los dividendos y participaciones y las capitalizaciones del art. 36-3 E.T., correspondientes a los años gravables 2017 y siguientes que hayan sido distribuidos según el cálculo establecido en el numeral 3 del artículo 49 E.T.
La renta líquida obtenida en esta subcédula estará gravada a la tarifa establecida en el inciso 1° del artículo 242 E.T.
Conciliación fiscal Anexo 210 (Estado de Resultado Integral – Renta Líquida, en adelante ERI – Renta Líquida): Sección Ingresos, Ganancias por inversiones en sociedades, asociadas y/o negocios conjuntos (renta cedular Dividendos y participaciones), Ingresos por dividendos y participaciones, año 2017 y posteriores Subcédula Numeral 3° art. 49 E.T.) columna valor fiscal.</t>
        </r>
      </text>
    </comment>
    <comment ref="AR56"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93. Otros: </t>
        </r>
        <r>
          <rPr>
            <sz val="14"/>
            <color indexed="81"/>
            <rFont val="Tahoma"/>
            <family val="2"/>
          </rPr>
          <t>los responsables del impuesto sobre las ventas (IVA) podrán descontar del impuesto sobre la renta a cargo, correspondiente al año en el que se efectúe su pago, o en cualquiera de los periodos gravables siguientes, el IVA pagado por la adquisición, construcción o formación e importación de activos fijos reales productivos, incluyendo el asociado a los servicios necesarios para ponerlos en condiciones de utilización. En el caso de los activos fijos reales productivos
formados o construidos, el impuesto sobre las ventas podrá descontarse en el año gravable en que dicho activo se active y comience a depreciarse o amortizarse, o en cualquiera de los periodos gravables siguientes.
Este descuento procederá también cuando los activos fijos reales productivos sehayan adquirido, construido o importado a través de contratos de arrendamiento financiero o leasing con opción irrevocable de compra. En este caso, el descuento
procede en cabeza del arrendatario.
El IVA de que trata esta disposición no podrá tomarse simultáneamente como costo o gasto en el impuesto sobre la renta ni será descontable del impuesto sobre las ventas (IVA).
También registre los otros valores que por disposición de la ley se pueden restar del impuesto de renta determinado, los cuales no pueden ser tratados simultáneamente como costo o deducción.
El contribuyente podrá tomar como descuento tributario del impuesto sobre la renta el cincuenta por ciento (50%) del impuesto de industria y comercio, avisos y tableros. Para la procedencia de este descuento se requiere que el impuesto de industria y comercio, avisos y tableros sea efectivamente pagado durante el año gravable y que tenga relación de causalidad con su actividad económica. Este impuesto no podrá tomarse como costo o gasto.
El porcentaje del cincuenta por ciento (50%) se incrementará al cien por ciento (100%) a partir del año gravable 2022.
Conciliación fiscal Anexo 210 (Estado de Resultado Integral – Renta Líquida, en adelante ERI – Renta Líquida): Sección Liquidación, Descuentos Tributarios, Otros.</t>
        </r>
      </text>
    </comment>
    <comment ref="BA56" authorId="0" shapeId="0">
      <text>
        <r>
          <rPr>
            <b/>
            <sz val="16"/>
            <color indexed="81"/>
            <rFont val="Tahoma"/>
            <family val="2"/>
          </rPr>
          <t>Grupo ACB Consultores y Asesores SAS:</t>
        </r>
        <r>
          <rPr>
            <sz val="16"/>
            <color indexed="81"/>
            <rFont val="Tahoma"/>
            <family val="2"/>
          </rPr>
          <t xml:space="preserve">
</t>
        </r>
        <r>
          <rPr>
            <b/>
            <sz val="16"/>
            <color indexed="81"/>
            <rFont val="Tahoma"/>
            <family val="2"/>
          </rPr>
          <t xml:space="preserve">94. Total descuentos tributarios </t>
        </r>
        <r>
          <rPr>
            <sz val="16"/>
            <color indexed="81"/>
            <rFont val="Tahoma"/>
            <family val="2"/>
          </rPr>
          <t xml:space="preserve">(sume 91 a 93): es el resultado de la suma de los valores de las casillas 91 (Impuestos pagados en el exterior), 92 (Donaciones) y 93 (Otros).
Elimínense a partir del año gravable 2019 todos los descuentos tributarios aplicables al impuesto sobre la renta, que sean distintos de los contenidos en los artículos 115, 254, 255, 256, 257 y 258-1 E.T., el artículo 104 de la Ley 788 de 2002 y los previstos en le Ley 1819 de 2016 para las ZOMAC.
</t>
        </r>
        <r>
          <rPr>
            <b/>
            <sz val="16"/>
            <color indexed="81"/>
            <rFont val="Tahoma"/>
            <family val="2"/>
          </rPr>
          <t xml:space="preserve">Nota: </t>
        </r>
        <r>
          <rPr>
            <sz val="16"/>
            <color indexed="81"/>
            <rFont val="Tahoma"/>
            <family val="2"/>
          </rPr>
          <t xml:space="preserve">tenga en cuenta las limitaciones al monto y las condiciones de cada descuento tributario establecidas en la ley. En ningún caso los descuentos tributarios pueden exceder el valor total del impuesto sobre las rentas líquidas gravables. El impuesto neto de renta después de descuentos tributarios, no puede ser inferior al 75% del impuesto calculado por el sistema de renta presuntiva sobre patrimonio líquido, antes de cualquier descuento
</t>
        </r>
      </text>
    </comment>
    <comment ref="X57" authorId="0" shapeId="0">
      <text>
        <r>
          <rPr>
            <b/>
            <sz val="16"/>
            <color indexed="81"/>
            <rFont val="Tahoma"/>
            <family val="2"/>
          </rPr>
          <t>Grupo ACB Consultores y Asesores SAS:</t>
        </r>
        <r>
          <rPr>
            <sz val="16"/>
            <color indexed="81"/>
            <rFont val="Tahoma"/>
            <family val="2"/>
          </rPr>
          <t xml:space="preserve">
78. 2ª. Subcédula Año 2017 y siguientes, parágrafo 2° art. 49 del E.T.: incluya los dividendos y participaciones y las capitalizaciones del art. 36-3 E.T., correspondientes a los años gravables 2017 y siguientes, provenientes de utilidades calculadas de conformidad con lo dispuesto en el parágrafo 2° del artículo 49 E.T.
La renta líquida obtenida en esta subcédula estará gravada a la tarifa establecida en el inciso 2° de artículo 242 E.T.
Conciliación fiscal Anexo 210 (Estado de Resultado Integral – Renta Líquida, en adelante ERI – Renta Líquida): Sección Ingresos, Ganancias por inversiones en sociedades, asociadas y/o negocios conjuntos (renta cedular Dividendos y participaciones), Ingresos por dividendos y participaciones, año 2017 y posteriores Subcédula Parágrafo 2° art. 49 E.T. columna valor fiscal.</t>
        </r>
      </text>
    </comment>
    <comment ref="X59"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80. Rentas exentas de la casilla 79: </t>
        </r>
        <r>
          <rPr>
            <sz val="14"/>
            <color indexed="81"/>
            <rFont val="Tahoma"/>
            <family val="2"/>
          </rPr>
          <t>tratándose de estas rentas recibidas en los países miembros de la Comunidad Andina de Naciones – CAN, por personas naturales residentes en Colombia, se debe observar el régimen previsto en la Decisión 578 de la Comisión de la Comunidad Andina en donde se prevé que las rentas provenientes de esta cédula solo serán gravables en el territorio en el cual fueron recibidos estos ingresos, salvo los casos de excepción previstos en la misma Decisión; en consecuencia, las rentas obtenidas por esta renta en los países miembros de la CAN, podrían ser consideradas exentas en Colombia en atención a la filosofía fundamental de la Decisión de evitar la doble tributación y prevenir la evasión fiscal en los países miembros.
Conciliación fiscal Anexo 210 (Estado de Resultado Integral – Renta Líquida, en adelante ERI – Renta Líquida): Sección Ingresos, Ganancias por inversiones en sociedades, asociadas y/o negocios conjuntos (renta cedular Dividendos y participaciones), Recibidos del exterior, Exentos.</t>
        </r>
      </text>
    </comment>
    <comment ref="X60" authorId="0" shapeId="0">
      <text>
        <r>
          <rPr>
            <b/>
            <sz val="12"/>
            <color indexed="81"/>
            <rFont val="Tahoma"/>
            <family val="2"/>
          </rPr>
          <t>Grupo ACB Consultores y Asesores SAS:</t>
        </r>
        <r>
          <rPr>
            <sz val="12"/>
            <color indexed="81"/>
            <rFont val="Tahoma"/>
            <family val="2"/>
          </rPr>
          <t xml:space="preserve">
</t>
        </r>
        <r>
          <rPr>
            <b/>
            <sz val="12"/>
            <color indexed="81"/>
            <rFont val="Tahoma"/>
            <family val="2"/>
          </rPr>
          <t xml:space="preserve">81. Ingresos por ganancias ocasionales del país y del exterior: </t>
        </r>
        <r>
          <rPr>
            <sz val="12"/>
            <color indexed="81"/>
            <rFont val="Tahoma"/>
            <family val="2"/>
          </rPr>
          <t>registre el resultado de la suma de todos los ingresos gravados y no gravados obtenidos en el país y en el exterior susceptibles de constituir ganancia ocasional, como son: los provenientes de la enajenación de bienes de cualquier naturaleza, que hayan hecho parte del activo fijo del contribuyente por un término superior a dos años, los provenientes por liquidación de sociedades con duración superior a dos años, los provenientes de herencias, legados, donaciones o cualquier otro acto jurídico celebrado ínter vivos a título gratuito, lo percibido como porción conyugal, atendiendo para la cuantificación de los mismos, las normas especiales para cada tipo de operación.
En el caso de rifas, loterías y similares, etc., el ingreso corresponde al valor del premio sin descontar la retención en la fuente que le fue practicada.
Los ingresos provenientes de la enajenación de bienes inmuebles se entienden realizados en la fecha de la escritura pública correspondiente, conforme lo señala el numeral 2 del art. 27 E.T.
También incluya los valores recibidos por recompensas.
A partir del año gravable 2019, las indemnizaciones por seguros de vida, estarán gravadas con la tarifa aplicable a las ganancias ocasionales, en el monto que supere doce mil quinientas (12.500) UVT) (Art 303-1 E.T.).
Registre igualmente, el valor de las ganancias ocasionales provenientes de la enajenación de las acciones o participaciones en la ECE que correspondan a utilidades que estuvieron sometidas a tributación de conformidad con lo previsto en el Título I del Libro VII E.T.
Conciliación fiscal Anexo 210 (Estado de Resultado Integral – Renta Líquida, en adelante ERI – Renta Líquida): Sección Liquidación, Ganancias Ocasionales gravables, Ingresos por ganancia ocasional en venta de activos fijos + Otros ingresos por ganancia ocasional.</t>
        </r>
      </text>
    </comment>
    <comment ref="X61"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82. Costos por ganancias ocasionales: </t>
        </r>
        <r>
          <rPr>
            <sz val="14"/>
            <color indexed="81"/>
            <rFont val="Tahoma"/>
            <family val="2"/>
          </rPr>
          <t>registre el costo de los activos fijos enajenados en el país o en el exterior, para cuya determinación debe tener en cuenta lo contemplado en el Capítulo II del Título I del Libro 1 E.T., en cuanto le sea aplicable, ya se trate de ganancia ocasional gravada, no gravada o exenta.
Conciliación fiscal Anexo 210 (Estado de Resultado Integral – Renta Líquida, en adelante ERI – Renta Líquida): Sección Liquidación, Costos por ganancia ocasional en venta de activos fijos + Otros costos por ganancias ocasionales.</t>
        </r>
      </text>
    </comment>
    <comment ref="X62"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83. Ganancias ocasionales no gravadas y exentas: </t>
        </r>
        <r>
          <rPr>
            <sz val="14"/>
            <color indexed="81"/>
            <rFont val="Tahoma"/>
            <family val="2"/>
          </rPr>
          <t>registre el valor que por ley corresponda a ganancia ocasional no gravada o exenta.
También serán consideradas como no constitutivas de ganancia ocasional al momento de su realización para efectos fiscales por parte del sujeto obligado al régimen de ECE de conformidad con el artículo 883 E.T. en la proporción a que a ellas tuvieran derecho, las rentas provenientes de la enajenación de las acciones o participaciones en la ECE y que correspondan a utilidades que estuvieron sometidas a tributación de conformidad con lo previsto en el Título I del Libro VII E.T.
A partir del año gravable 2019, las indemnizaciones por seguros de vida, no estarán gravadas, en un monto hasta doce mil quinientas (12.500) UVT) (Art 303-1 E.T.).
Conciliación fiscal Anexo 210 (Estado de Resultado Integral – Renta Líquida, en adelante ERI – Renta Líquida): Sección Liquidación, Ganancias ocasionales no gravadas por la venta de acciones ECE + Otras ganancias ocasionales no gravadas y exentas.</t>
        </r>
      </text>
    </comment>
    <comment ref="AZ63" authorId="0" shapeId="0">
      <text>
        <r>
          <rPr>
            <b/>
            <sz val="14"/>
            <color indexed="81"/>
            <rFont val="Tahoma"/>
            <family val="2"/>
          </rPr>
          <t>Grupo ACB Consultores y Asesores SAS:</t>
        </r>
        <r>
          <rPr>
            <sz val="14"/>
            <color indexed="81"/>
            <rFont val="Tahoma"/>
            <family val="2"/>
          </rPr>
          <t xml:space="preserve">
</t>
        </r>
        <r>
          <rPr>
            <b/>
            <sz val="14"/>
            <color indexed="81"/>
            <rFont val="Tahoma"/>
            <family val="2"/>
          </rPr>
          <t xml:space="preserve">101. Retenciones año gravable a declarar: </t>
        </r>
        <r>
          <rPr>
            <sz val="14"/>
            <color indexed="81"/>
            <rFont val="Tahoma"/>
            <family val="2"/>
          </rPr>
          <t>registre el valor de las retenciones en la fuente que, a título de renta y ganancias ocasionales, le fueron practicadas y las autorretenciones en la fuente a título de renta que se hizo durante el año gravable.
Conciliación fiscal Anexo 210 (Estado de Resultado Integral – Renta Líquida, en adelante ERI – Renta Líquida): Sección Liquidación, Retenciones por pagos laborales + Retenciones por ventas + Retenciones por servicios + Retenciones por honorarios y comisiones + Retenciones por rendimientos financieros + Retenciones por dividendos y participaciones + Retención Trasladada de conformidad con el art. 242-1 E.T. + Otras Retenciones.</t>
        </r>
      </text>
    </comment>
    <comment ref="C66" authorId="1" shapeId="0">
      <text>
        <r>
          <rPr>
            <b/>
            <sz val="12"/>
            <color indexed="81"/>
            <rFont val="Tahoma"/>
            <family val="2"/>
          </rPr>
          <t xml:space="preserve">981. Código Representación: </t>
        </r>
        <r>
          <rPr>
            <sz val="12"/>
            <color indexed="81"/>
            <rFont val="Tahoma"/>
            <family val="2"/>
          </rPr>
          <t>Escriba en esta casilla el código que corresponda al tipo de representación de quien firma como representante del declarante, de acuerdo con la siguiente tabla. (Tenga en cuenta que si es el declarante quien
la suscribe, no debe diligenciar esta casilla).
01. Administrador judicial 
02. Administrador privado 
03. Agente exclusivo de negocios 
04. Agente oficioso 
05. Albacea 
06. Apoderado especial 
07. Apoderado general 
08. Asignatario 
09. Comunero 
10. Curador 
11. Donatario
12. Factor
13. Funcionario delegado obligaciones formales
14. Heredero con administración de bienes en Colombia 
15. Liquidador
16. Mandatario
17. Padre
18. Representante legal principal
19. Representante legal suplente
20. Síndico
21. Tutor
99. Otra representación
Firma del declarante o de quien lo representa: Espacio destinado para consignar la firma del declarante o de quien lo representa.</t>
        </r>
      </text>
    </comment>
    <comment ref="C74" authorId="1" shapeId="0">
      <text>
        <r>
          <rPr>
            <b/>
            <sz val="20"/>
            <color indexed="81"/>
            <rFont val="Tahoma"/>
            <family val="2"/>
          </rPr>
          <t xml:space="preserve">No. tarjeta profesional: </t>
        </r>
        <r>
          <rPr>
            <sz val="20"/>
            <color indexed="81"/>
            <rFont val="Tahoma"/>
            <family val="2"/>
          </rPr>
          <t>registre aquí el número de tarjeta profesional asignado al contador por la autoridad competente.</t>
        </r>
      </text>
    </comment>
  </commentList>
</comments>
</file>

<file path=xl/comments4.xml><?xml version="1.0" encoding="utf-8"?>
<comments xmlns="http://schemas.openxmlformats.org/spreadsheetml/2006/main">
  <authors>
    <author>Grupo ACB Consultores y Asesores SAS</author>
  </authors>
  <commentList>
    <comment ref="C11" authorId="0" shapeId="0">
      <text>
        <r>
          <rPr>
            <b/>
            <sz val="11"/>
            <color indexed="81"/>
            <rFont val="Tahoma"/>
            <family val="2"/>
          </rPr>
          <t>Grupo ACB Consultores y Asesores SAS:</t>
        </r>
        <r>
          <rPr>
            <sz val="11"/>
            <color indexed="81"/>
            <rFont val="Tahoma"/>
            <family val="2"/>
          </rPr>
          <t xml:space="preserve">
Fe de erratas:  Los ingresos por ganancias ocasionales inicialmente se habían tomado dos (2) veces; por tal motivo se exluyen de la sumatoria.</t>
        </r>
      </text>
    </comment>
  </commentList>
</comments>
</file>

<file path=xl/comments5.xml><?xml version="1.0" encoding="utf-8"?>
<comments xmlns="http://schemas.openxmlformats.org/spreadsheetml/2006/main">
  <authors>
    <author>Grupo ACB Consultores y Asesores SAS</author>
  </authors>
  <commentList>
    <comment ref="C5" authorId="0" shapeId="0">
      <text>
        <r>
          <rPr>
            <b/>
            <sz val="11"/>
            <color indexed="81"/>
            <rFont val="Tahoma"/>
            <family val="2"/>
          </rPr>
          <t>Grupo ACB Consultores y Asesores SAS:</t>
        </r>
        <r>
          <rPr>
            <sz val="11"/>
            <color indexed="81"/>
            <rFont val="Tahoma"/>
            <family val="2"/>
          </rPr>
          <t xml:space="preserve">
</t>
        </r>
        <r>
          <rPr>
            <b/>
            <sz val="11"/>
            <color indexed="81"/>
            <rFont val="Tahoma"/>
            <family val="2"/>
          </rPr>
          <t xml:space="preserve">ARTÍCULO 689-2. BENEFICIO DE LA AUDITORÍA. </t>
        </r>
        <r>
          <rPr>
            <sz val="11"/>
            <color indexed="81"/>
            <rFont val="Tahoma"/>
            <family val="2"/>
          </rPr>
          <t xml:space="preserve">&lt;Artículo modificado por el artículo 123 de la Ley 2010 de 2019&gt; Para los periodos gravables 2020 y 2021, la liquidación privada de los contribuyentes del impuesto sobre la renta y complementarios que incrementen su impuesto neto de renta en por lo menos un porcentaje mínimo del treinta por ciento (30%), en relación con el impuesto neto de renta del año inmediatamente anterior, quedará en firme si dentro de los seis (6) meses siguientes a la fecha de su presentación no se hubiere notificado emplazamiento para corregir o requerimiento especial o emplazamiento especial o liquidación provisional, siempre que la declaración sea debidamente presentada en forma oportuna y el pago se realice en los plazos que para tal efecto fije el Gobierno nacional.
Si el incremento del impuesto neto de renta es de al menos un porcentaje mínimo del veinte por ciento (20%), en relación con el impuesto neto de renta del año inmediatamente anterior, la declaración de renta quedará en firme si dentro de los doce (12) meses siguientes a la fecha de su presentación no se hubiere notificado emplazamiento para corregir o requerimiento especial o emplazamiento especial o liquidación provisional, siempre que la declaración sea debidamente presentada en forma oportuna y el pago se realice en los plazos que para tal efecto fije el Gobierno nacional.
Esta norma no es aplicable a los contribuyentes que gocen de beneficios tributarios en razón a su ubicación en una zona geográfica determinada.
Cuando la declaración objeto de beneficio de auditoría arroje una pérdida fiscal, la Administración Tributaria podrá ejercer las facultades de fiscalización para determinar la procedencia o improcedencia de la misma y por ende su compensación en años posteriores. Esta facultad se tendrá no obstante haya transcurrido el período de que trata el presente artículo.
En el caso de los contribuyentes que en los años anteriores al periodo en que pretende acogerse al beneficio de auditoría, no hubieren presentado declaración de renta y complementarios, y cumplan con dicha obligación dentro de los plazos que señale el Gobierno nacional para presentar las declaraciones correspondientes al período gravable 2020, les serán aplicables los términos de firmeza de la liquidación prevista en este artículo, para lo cual deberán incrementar el impuesto neto de renta a cargo por dichos períodos en los porcentajes de que trata el presente artículo.
Cuando se demuestre que las retenciones en la fuente declaradas son inexistentes, no procederá el beneficio de auditoría.
</t>
        </r>
        <r>
          <rPr>
            <b/>
            <sz val="11"/>
            <color indexed="81"/>
            <rFont val="Tahoma"/>
            <family val="2"/>
          </rPr>
          <t xml:space="preserve">PARÁGRAFO 1°. </t>
        </r>
        <r>
          <rPr>
            <sz val="11"/>
            <color indexed="81"/>
            <rFont val="Tahoma"/>
            <family val="2"/>
          </rPr>
          <t xml:space="preserve">Las declaraciones de corrección y solicitudes de corrección que se presenten antes del término de firmeza de que trata el presente artículo, no afectarán la validez del beneficio de auditoría, siempre y cuando en la declaración inicial el contribuyente cumpla con los requisitos de presentación oportuna, incremento del impuesto neto sobre la renta, pago, y en las correcciones dichos requisitos se mantengan.
</t>
        </r>
        <r>
          <rPr>
            <b/>
            <sz val="11"/>
            <color indexed="81"/>
            <rFont val="Tahoma"/>
            <family val="2"/>
          </rPr>
          <t>PARÁGRAFO 2°.</t>
        </r>
        <r>
          <rPr>
            <sz val="11"/>
            <color indexed="81"/>
            <rFont val="Tahoma"/>
            <family val="2"/>
          </rPr>
          <t xml:space="preserve"> Cuando el impuesto neto sobre la renta de la declaración correspondiente al año gravable frente al cual debe cumplirse el requisito del incremento, sea inferior a 71 UVT, no procederá la aplicación del beneficio de auditoría.
</t>
        </r>
        <r>
          <rPr>
            <b/>
            <sz val="11"/>
            <color indexed="81"/>
            <rFont val="Tahoma"/>
            <family val="2"/>
          </rPr>
          <t>PARÁGRAFO 3°.</t>
        </r>
        <r>
          <rPr>
            <sz val="11"/>
            <color indexed="81"/>
            <rFont val="Tahoma"/>
            <family val="2"/>
          </rPr>
          <t xml:space="preserve"> Cuando se trate de declaraciones que registren saldo a favor, el término para solicitar la devolución y/o compensación será el previsto en este artículo, para la firmeza de la declaración.
</t>
        </r>
        <r>
          <rPr>
            <b/>
            <sz val="11"/>
            <color indexed="81"/>
            <rFont val="Tahoma"/>
            <family val="2"/>
          </rPr>
          <t xml:space="preserve">PARÁGRAFO 4°. </t>
        </r>
        <r>
          <rPr>
            <sz val="11"/>
            <color indexed="81"/>
            <rFont val="Tahoma"/>
            <family val="2"/>
          </rPr>
          <t xml:space="preserve">Los términos de firmeza previstos en el presente artículo no serán aplicables en relación con las declaraciones privadas del impuesto sobre las ventas y de retención en la fuente por los períodos comprendidos en los años 2020 y 2021, las cuales se regirán en esta materia por lo previsto en los artículos 705 y 714 del Estatuto Tributario.
</t>
        </r>
        <r>
          <rPr>
            <b/>
            <sz val="11"/>
            <color indexed="81"/>
            <rFont val="Tahoma"/>
            <family val="2"/>
          </rPr>
          <t xml:space="preserve">PARÁGRAFO 5°. </t>
        </r>
        <r>
          <rPr>
            <sz val="11"/>
            <color indexed="81"/>
            <rFont val="Tahoma"/>
            <family val="2"/>
          </rPr>
          <t xml:space="preserve">Las disposiciones consagradas en el artículo 105 de la Ley 1943 de 2018 surtirán los efectos allí dispuestos para los contribuyentes que se hayan acogido al beneficio de auditoría por el año gravable 2019.
</t>
        </r>
      </text>
    </comment>
  </commentList>
</comments>
</file>

<file path=xl/sharedStrings.xml><?xml version="1.0" encoding="utf-8"?>
<sst xmlns="http://schemas.openxmlformats.org/spreadsheetml/2006/main" count="409" uniqueCount="307">
  <si>
    <t>PATRIMONIO LÍQUIDO 2019…...........................................</t>
  </si>
  <si>
    <t>INFORMACIÓN ACERCA DE RENTAS DE TRABAJO</t>
  </si>
  <si>
    <t>SALARIOS (docente universidad pública)</t>
  </si>
  <si>
    <t>GASTOS DE REPRESENTACIÓN</t>
  </si>
  <si>
    <t>(Art. 206 ET; Artículo 1.2.1.22.1. DUT 1625/2016)</t>
  </si>
  <si>
    <t>APORTES A SALUD</t>
  </si>
  <si>
    <t>APORTES A PENSIONES</t>
  </si>
  <si>
    <t>INFORMACIÓN ACERCA DE RENTAS DE CAPITAL</t>
  </si>
  <si>
    <t>ARRENDAMIENTOS</t>
  </si>
  <si>
    <t>INTERESES</t>
  </si>
  <si>
    <t>INFORMACIÓN ACERCA DE RENTAS NO LABORALES</t>
  </si>
  <si>
    <t>INGRESOS ACTIVIDAD MERCANTIL</t>
  </si>
  <si>
    <t>COSTOS Y GASTOS IMPUTABLES (procedentes)</t>
  </si>
  <si>
    <t>INFORMACIÓN ACERCA DE PENSIONES</t>
  </si>
  <si>
    <t>MESADA PENSIONAL &lt;De fuente Nacional&gt;</t>
  </si>
  <si>
    <t>APORTES A SALUD &lt;Art. 142, L.2010/2019&gt;</t>
  </si>
  <si>
    <t>INFORMACIÓN ADICIONAL:</t>
  </si>
  <si>
    <t>-</t>
  </si>
  <si>
    <t>Indemnización por Seguros de Vida</t>
  </si>
  <si>
    <t>(Art. 301-1 ET)</t>
  </si>
  <si>
    <t xml:space="preserve">Aportes voluntarios al RAIS </t>
  </si>
  <si>
    <t>(Art. 55 ET)</t>
  </si>
  <si>
    <t>Aportes voluntarios a fondo de pensiones</t>
  </si>
  <si>
    <t>Aportes a título de cesantías (como independiente)</t>
  </si>
  <si>
    <t>Aportes voluntarios a cuentas AFC</t>
  </si>
  <si>
    <t>Pagos por Medicina Prepagada</t>
  </si>
  <si>
    <t>Gravamen a los movimientos financieros</t>
  </si>
  <si>
    <t>Dependientes económicos</t>
  </si>
  <si>
    <t>RENTA LÍQUIDA GRAVABLE DE LA CÉDULA GENERAL</t>
  </si>
  <si>
    <t>TRABAJO</t>
  </si>
  <si>
    <t>CAPITAL</t>
  </si>
  <si>
    <t>NO LABORALES</t>
  </si>
  <si>
    <t>TOTAL</t>
  </si>
  <si>
    <t>INGRESOS</t>
  </si>
  <si>
    <t>TOTAL INGRESOS</t>
  </si>
  <si>
    <t>(menos): INCRNGO</t>
  </si>
  <si>
    <t>Salud (obligatoria)</t>
  </si>
  <si>
    <t>Pensiones (obligatorias)</t>
  </si>
  <si>
    <t>Aportes al RAIS</t>
  </si>
  <si>
    <t xml:space="preserve">RENTA LÍQUIDA </t>
  </si>
  <si>
    <t>(menos): Costos y Gastos Procedentes</t>
  </si>
  <si>
    <t>DEDUCCIONES ESPECIALES IMPUTABLES</t>
  </si>
  <si>
    <t>Aportes a Fondos de Cesantías</t>
  </si>
  <si>
    <t>Deducción por Dependientes</t>
  </si>
  <si>
    <t>Gravamen a los Movimientos Financieros</t>
  </si>
  <si>
    <t>RENTAS EXENTAS</t>
  </si>
  <si>
    <t>Gastos de Representación</t>
  </si>
  <si>
    <t>Aportes Voluntarios a Fondos de Pensiones</t>
  </si>
  <si>
    <t>Aportes Voluntarios a Cuentas AFC</t>
  </si>
  <si>
    <t>25% EXENTO</t>
  </si>
  <si>
    <t>[RENTAS EXENTAS] + [DEDUCCIONES] &lt;TOTALES&gt;</t>
  </si>
  <si>
    <t>[RENTAS EXENTAS] + [DEDUCCIONES] SIN LIMITACIÓN</t>
  </si>
  <si>
    <t>[RENTAS EXENTAS] + [DEDUCCIONES] CON LIMITACIÓN</t>
  </si>
  <si>
    <t>LÍMITE DE [RENTAS EXENTAS] + [DEDUCCIONES] &lt;PARA EL CASO DE LAS QUE TIENEN LIMITACIÓN&gt;</t>
  </si>
  <si>
    <t>Que en todo caso NO pueden exceder de ========================================================&gt;</t>
  </si>
  <si>
    <t>VALOR A DETRAER DE LA RENTA LÍQUIDA: [RENTAS EXENTAS] + [DEDUCCIONES] LIMITADAS</t>
  </si>
  <si>
    <t>RENTA LÍQUIDA GRAVABLE &lt;CÉDULA GENERAL&gt;</t>
  </si>
  <si>
    <t>(A)</t>
  </si>
  <si>
    <t>RENTA LÍQUIDA GRAVABLE DE LA CÉDULA PENSIONES</t>
  </si>
  <si>
    <t>INGRESOS POR PENSIONES</t>
  </si>
  <si>
    <t>RENTA LÍQUIDA  &lt;Pensiones&gt;</t>
  </si>
  <si>
    <t>Numeral 5°, Art. 206 ET &lt;exentas en el pago que exceda 1000 UVT / mes: $427'284.000&gt;…............................................................................................</t>
  </si>
  <si>
    <t>RENTA LÍQUIDA GRAVABLE &lt;PENSIONES&gt;</t>
  </si>
  <si>
    <t>(B)</t>
  </si>
  <si>
    <t>RENTA LÍQUIDA CÉDULA GENERAL + RENTA LÍQUIDA DE PENSIONES</t>
  </si>
  <si>
    <t>(A)+(B)</t>
  </si>
  <si>
    <t>RENTA PRESUNTIVA</t>
  </si>
  <si>
    <r>
      <rPr>
        <b/>
        <sz val="14"/>
        <color theme="1"/>
        <rFont val="Arial Narrow"/>
        <family val="2"/>
      </rPr>
      <t>ARTÍCULO 1.2.1.19.15. Procedimiento para la asignación de la renta presuntiva cedular.</t>
    </r>
    <r>
      <rPr>
        <sz val="14"/>
        <color theme="1"/>
        <rFont val="Arial Narrow"/>
        <family val="2"/>
      </rPr>
      <t xml:space="preserve"> La determinación de la renta presuntiva a cargo de las personas naturales residentes contribuyentes del impuesto sobre la renta, se realizará de la siguiente manera:</t>
    </r>
  </si>
  <si>
    <t>1. Se determinará la renta presuntiva de conformidad con lo establecido en los artículos 188 y 189 del Estatuto Tributario.</t>
  </si>
  <si>
    <t>2. Al valor antes determinado se le detraerán las rentas exentas en proporción a los montos máximos tomados por este concepto en las rentas de trabajo, de capital y no laborales, dando como resultado la renta presuntiva materia de comparación contra la renta de la cédula general, la cual corresponde a la renta líquida gravable de la cédula general de conformidad con el artículo 336 del Estatuto Tributario, sin incluir las rentas líquidas gravables por otros conceptos.
&lt;...&gt;</t>
  </si>
  <si>
    <t>VALOR PATRIMONIO LÍQUIDO 2019 &lt;depurado&gt;</t>
  </si>
  <si>
    <t>(C)</t>
  </si>
  <si>
    <t>% RENTA PRESUNTIVA &lt;Art. 188 ET&gt;</t>
  </si>
  <si>
    <t>(D)</t>
  </si>
  <si>
    <t>(C)*(D)</t>
  </si>
  <si>
    <t>Rentas de Trabajo</t>
  </si>
  <si>
    <t>Rentas de Capital</t>
  </si>
  <si>
    <t>Rentas No Laborales</t>
  </si>
  <si>
    <t>RENTAS EXENTAS + DEDUCCIONES IMPUTABLES</t>
  </si>
  <si>
    <t xml:space="preserve">RENTAS EXENTAS </t>
  </si>
  <si>
    <t>% PARTICIPACIÓN</t>
  </si>
  <si>
    <t>RENTAS EXENTAS + DEDUCCIONES IMPUTABLES &lt;limitadas&gt;</t>
  </si>
  <si>
    <t>VALOR A DISMINUIR DE LA RENTA PRESUNTIVA</t>
  </si>
  <si>
    <t>(E)</t>
  </si>
  <si>
    <t>RENTA LÍQUIDA PRESUNTIVA</t>
  </si>
  <si>
    <t xml:space="preserve">(C)*(D)-(E) </t>
  </si>
  <si>
    <t>LIQUIDACIÓN DEL IMPUESTO SOBRE LA RENTA DE LA CÉDULA GENERAL</t>
  </si>
  <si>
    <t>VALOR UVT</t>
  </si>
  <si>
    <t>RENTA LÍQUIDA GRAVABLE  ($) =============================================================&gt;</t>
  </si>
  <si>
    <t>RENTA LÍQUIDA GRAVABLE  (UVT) ===========================================================&gt;</t>
  </si>
  <si>
    <t>IMPUESTO (UVT)</t>
  </si>
  <si>
    <t>TOTAL IMPUESTO SOBRE RLC (Cédula General)</t>
  </si>
  <si>
    <t>LIQUIDACIÓN DEL IMPUESTO SOBRE GANANCIAS OCASIONALES</t>
  </si>
  <si>
    <t xml:space="preserve">INGRESO SOBRE GANANCIAS OCASIONALES </t>
  </si>
  <si>
    <t>=================================&gt;</t>
  </si>
  <si>
    <t xml:space="preserve">GANANCIAS OCASIONALES EXENTAS &lt;Art. 303-1 ET&gt; </t>
  </si>
  <si>
    <t xml:space="preserve">GANANCIAS OCASIONALES </t>
  </si>
  <si>
    <t>IMPUESTO SOBRE GANANCIAS OCASIONALES</t>
  </si>
  <si>
    <t>TOTAL IMPUESTO SOBRE LA RENTA A CARGO</t>
  </si>
  <si>
    <t>Declaracion de renta y complementario personas
naturales y asimiladas residentes y sucesiones ilíquidas de causantes residentes</t>
  </si>
  <si>
    <t>X</t>
  </si>
  <si>
    <t xml:space="preserve">1. Año </t>
  </si>
  <si>
    <t>4. Número de formulario</t>
  </si>
  <si>
    <t>Datos del Declarante</t>
  </si>
  <si>
    <t>5. Número de Identificación Tributaria (NIT)</t>
  </si>
  <si>
    <t>6. DV</t>
  </si>
  <si>
    <t>7. Primer apellido</t>
  </si>
  <si>
    <t xml:space="preserve">8. Segundo apellido </t>
  </si>
  <si>
    <t>9. Primer nombre</t>
  </si>
  <si>
    <t xml:space="preserve">10. Otros nombres </t>
  </si>
  <si>
    <t>12. Cód. Dirección Seccional</t>
  </si>
  <si>
    <t>24. Actividad económica principal</t>
  </si>
  <si>
    <r>
      <rPr>
        <b/>
        <sz val="11"/>
        <rFont val="Arial Narrow"/>
        <family val="2"/>
      </rPr>
      <t>Si es 
una corrección indique:</t>
    </r>
    <r>
      <rPr>
        <sz val="11"/>
        <rFont val="Arial Narrow"/>
        <family val="2"/>
      </rPr>
      <t xml:space="preserve">  </t>
    </r>
  </si>
  <si>
    <t xml:space="preserve">25. Cód.                         </t>
  </si>
  <si>
    <t>26. No. Formulario anterior</t>
  </si>
  <si>
    <t>27. Fracción año gravable siguiente</t>
  </si>
  <si>
    <t>28. Pérdidas fiscales acumuladas años anteriores sin compensar</t>
  </si>
  <si>
    <t>Patrimonio</t>
  </si>
  <si>
    <t xml:space="preserve">Patrimonio Bruto  </t>
  </si>
  <si>
    <t>Deudas</t>
  </si>
  <si>
    <r>
      <t xml:space="preserve">Total patrimonio líquido </t>
    </r>
    <r>
      <rPr>
        <sz val="11"/>
        <rFont val="Verdana"/>
        <family val="2"/>
      </rPr>
      <t>(28 - 29)</t>
    </r>
  </si>
  <si>
    <t>Cédula general</t>
  </si>
  <si>
    <t>Conceptos/rentas</t>
  </si>
  <si>
    <t>Rentas por honorarios y como de serv. personales sujetos a costos y gastos y no a las rentas exentas num. 10 art. 206 E.T.</t>
  </si>
  <si>
    <t>Rentas no laborales</t>
  </si>
  <si>
    <t>Ingresos Brutos</t>
  </si>
  <si>
    <t>Devoluciones, rebajas y descuentos</t>
  </si>
  <si>
    <t>Ingresos no constitutivos de renta</t>
  </si>
  <si>
    <t>Costos y deducciones procedentes</t>
  </si>
  <si>
    <t>Rentas Líquidas Pasivas - ECE</t>
  </si>
  <si>
    <t>Rentas Exentas</t>
  </si>
  <si>
    <t>Aportes voluntarios AFC, FVP y/o AVC</t>
  </si>
  <si>
    <t>Otras rentas exentas</t>
  </si>
  <si>
    <t>Total rentas exentas</t>
  </si>
  <si>
    <t>Deducciones imputables</t>
  </si>
  <si>
    <t>Intereses de vivienda</t>
  </si>
  <si>
    <t>Otras deducciones imputables</t>
  </si>
  <si>
    <t>Total deducciones imputables</t>
  </si>
  <si>
    <r>
      <t xml:space="preserve">Rentas exentas y/o deducciones imputables </t>
    </r>
    <r>
      <rPr>
        <sz val="16"/>
        <rFont val="Arial Narrow"/>
        <family val="2"/>
      </rPr>
      <t>(Limitadas)</t>
    </r>
  </si>
  <si>
    <t>Renta líquida ordinaria del ejercicio</t>
  </si>
  <si>
    <t>Pérdida líquida del ejercicio</t>
  </si>
  <si>
    <t>Compensaciones por pérdidas</t>
  </si>
  <si>
    <t xml:space="preserve">Renta líquida ordinaria </t>
  </si>
  <si>
    <t>Ren. líquida céd. gen.</t>
  </si>
  <si>
    <t>Ren. ex. y ded. imp. Limitadas</t>
  </si>
  <si>
    <t>R. líq.ord.cédula gen.</t>
  </si>
  <si>
    <t>Comp. pérdidas año 2018 y ant.</t>
  </si>
  <si>
    <t>Comp.por exc.renta presuntiva</t>
  </si>
  <si>
    <t>Rentas gravables</t>
  </si>
  <si>
    <t>R.líq.grav.cédula general</t>
  </si>
  <si>
    <t>Renta presuntiva</t>
  </si>
  <si>
    <t>Cédula 
de pensiones</t>
  </si>
  <si>
    <t>Ingresos brutos por rentas de pensiones del país y del exterior</t>
  </si>
  <si>
    <r>
      <t xml:space="preserve">Ganancias ocasionales gravables </t>
    </r>
    <r>
      <rPr>
        <sz val="11"/>
        <rFont val="Arial Narrow"/>
        <family val="2"/>
      </rPr>
      <t>(81 - 82 - 83)</t>
    </r>
  </si>
  <si>
    <t>Liquidación Privada</t>
  </si>
  <si>
    <t>Impuesto sobre las rentas
líquidas gravables</t>
  </si>
  <si>
    <t>Rentas exentas de pensiones</t>
  </si>
  <si>
    <t xml:space="preserve">Por dividendos y participaciones año 2017 y
siguientes, 1a. subcédula </t>
  </si>
  <si>
    <t>Cédula de dividendos
y participaciones</t>
  </si>
  <si>
    <t>Dividendos y participaciones 2016 y anteriores, y otros</t>
  </si>
  <si>
    <t xml:space="preserve">Por dividendos y participaciones año 2017 y siguientes,
2a. subcédula, y otros </t>
  </si>
  <si>
    <t>Total impuesto sobre las rentas líquidas
gravables</t>
  </si>
  <si>
    <t>Descuentos</t>
  </si>
  <si>
    <t>Imp.pagados en el exterior</t>
  </si>
  <si>
    <t>Donaciones</t>
  </si>
  <si>
    <t>1a. Subcédula año 2017 y siguientes numeral 3 art. 49 del E.T.</t>
  </si>
  <si>
    <t>Otros</t>
  </si>
  <si>
    <t>Total descuentos trib.</t>
  </si>
  <si>
    <t>PADRES</t>
  </si>
  <si>
    <t>2a. Subcédula año 2017 y siguientes parágrafo 2 art. 49 del E.T.</t>
  </si>
  <si>
    <t>CÓNYUGE</t>
  </si>
  <si>
    <t>Renta líquida pasiva dividendos - ECE y/o recibidos del exterior</t>
  </si>
  <si>
    <t>Impuesto de ganancias ocasionales</t>
  </si>
  <si>
    <t>HERMANOS</t>
  </si>
  <si>
    <t>Rentas exentas de la casilla 79</t>
  </si>
  <si>
    <t>Descuento por impuestos pagados en el exterior por ganancias ocasionales</t>
  </si>
  <si>
    <t>Ganancias ocasionales</t>
  </si>
  <si>
    <t>Ingresos por ganancias ocasionales en el país y del exterior</t>
  </si>
  <si>
    <t>Rentas deudores régimen Ley 1116 de 2006, Decretos 560 y 772 de 2020</t>
  </si>
  <si>
    <t>Anticipo renta liquidado año gravable anterior</t>
  </si>
  <si>
    <t>Utilización pérdidas fiscales acumuladas (Inc. 2, art. 15 Decreto 772 de 2020)</t>
  </si>
  <si>
    <t>Saldo a favor del año gravable anterior sin solicitud de devolución y/o compensación</t>
  </si>
  <si>
    <t>Costos por ganancias ocasionales</t>
  </si>
  <si>
    <t>Retenciones año gravable a declarar</t>
  </si>
  <si>
    <t>Ganancias ocasionales no gravadas y exentas</t>
  </si>
  <si>
    <t>Anticipo renta para el año gravable siguiente</t>
  </si>
  <si>
    <t>Saldo a pagar por impuesto</t>
  </si>
  <si>
    <t>Sanciones</t>
  </si>
  <si>
    <t xml:space="preserve">Total saldo a pagar </t>
  </si>
  <si>
    <t xml:space="preserve">Total saldo a favor </t>
  </si>
  <si>
    <t>981. Cód. Representación</t>
  </si>
  <si>
    <t>Firma del declarante o de quien lo representa</t>
  </si>
  <si>
    <t>997. Espacio para uso exclusivo para el sello de la entidad recaudadora</t>
  </si>
  <si>
    <t>980. Pago Total  $</t>
  </si>
  <si>
    <t xml:space="preserve"> 
996. Espacio para el número interno de la DIAN/ Adhesivo</t>
  </si>
  <si>
    <t xml:space="preserve">982. Código Contador </t>
  </si>
  <si>
    <t xml:space="preserve">Firma del Contador </t>
  </si>
  <si>
    <t>994. Con salvedades</t>
  </si>
  <si>
    <t>983. No. Tarjeta Profesional</t>
  </si>
  <si>
    <t>Cuentas de Corriente Banco de Bogotá</t>
  </si>
  <si>
    <t>Inversiones en Sociedades Nacionales &lt;PYME A Y COMPAÑÍA SA&gt;</t>
  </si>
  <si>
    <t>DEUDAS 2020…................................................................</t>
  </si>
  <si>
    <t>PATRIMONIO BRUTO 2020….............................................</t>
  </si>
  <si>
    <t>Cuentas de Ahorro Banco de Bogotá &lt;Nit. 860.002.964-4&gt;</t>
  </si>
  <si>
    <t>La siguiente es la información correspondiente al año gravable 2020 del señor PLUTARCO VIVI FÁCIL, Nit. 94.666.667-2:</t>
  </si>
  <si>
    <t>VIVI</t>
  </si>
  <si>
    <t>FACIL</t>
  </si>
  <si>
    <t>PLUTARCO</t>
  </si>
  <si>
    <t>5</t>
  </si>
  <si>
    <t>Renta líquida</t>
  </si>
  <si>
    <t>Renta líquida gravable cédula de pensiones</t>
  </si>
  <si>
    <t>Renta líquida ordinaria año 2016 y anteriores</t>
  </si>
  <si>
    <t xml:space="preserve">General y de pensiones </t>
  </si>
  <si>
    <t xml:space="preserve">Renta presuntiva y de pensiones </t>
  </si>
  <si>
    <t>Por dividendos y participaciones año 2016</t>
  </si>
  <si>
    <t>Retenciones en la fuente 2020 &lt;a favor&gt;</t>
  </si>
  <si>
    <t>Donaciones a Entidades del Art. 23 ET</t>
  </si>
  <si>
    <t>0010</t>
  </si>
  <si>
    <t>Tarjeta de Crédito Personal Bancolombia &lt;Nit. 890.903.938-8&gt;</t>
  </si>
  <si>
    <t>Obligación Financiera Banco de Bogotá &lt;lo obtuvo para adquirir el inmueble&gt;</t>
  </si>
  <si>
    <t>Clientes</t>
  </si>
  <si>
    <t>Vivienda de Habitación &lt;se adquirió en 2020 a TIMOTEO DRAKE, c.c. 14.994.971&gt;</t>
  </si>
  <si>
    <t>Saldo a Favor en Renta Año 2019</t>
  </si>
  <si>
    <t>Aportes en fondos de Pensiones y Cesantías</t>
  </si>
  <si>
    <t>Aportes a Cuentas AFC</t>
  </si>
  <si>
    <t>Saldo a Favor Impuesto sobre la Renta 2020</t>
  </si>
  <si>
    <t>COSTOS Y GASTOS PROCEDENTES &lt;Reparaciones y adecuaciones&gt;</t>
  </si>
  <si>
    <t>Impuesto de Industria y comercio por pagar</t>
  </si>
  <si>
    <r>
      <t xml:space="preserve">Con base en la información anterior, se </t>
    </r>
    <r>
      <rPr>
        <b/>
        <u/>
        <sz val="18"/>
        <color theme="1"/>
        <rFont val="Arial Narrow"/>
        <family val="2"/>
      </rPr>
      <t>determinará el valor del impuesto sobre la renta y complementario a cargo por el año gravable 2020.</t>
    </r>
  </si>
  <si>
    <t>Componente Inflacionario de los Rendimientos Financieros</t>
  </si>
  <si>
    <t xml:space="preserve">DECLARACIÓN DE RENTA Y COMPLEMENTARIO AÑO GRAVABLE 2020: PERSONAS NATURALES RESIDENTES </t>
  </si>
  <si>
    <t>Aportes en fondos de Pensiones</t>
  </si>
  <si>
    <t>INFORMACIÓN ACERCA DE DIVIDENDOS</t>
  </si>
  <si>
    <t>CON CARGO A UTILIDADES 2016 Y AÑOS ANTERIORES</t>
  </si>
  <si>
    <t>CON CARGO A UTILIDADES 2017 Y AÑOS SIGUIENTES</t>
  </si>
  <si>
    <t>a) Numeral 3°, Art. 49 ET</t>
  </si>
  <si>
    <t>b) Parágrafo 2°, Art. 49 ET</t>
  </si>
  <si>
    <t>Con cargo utilidades 2016 y años anteriores</t>
  </si>
  <si>
    <t>Rangos UVT</t>
  </si>
  <si>
    <t>Desde</t>
  </si>
  <si>
    <t>Hasta</t>
  </si>
  <si>
    <t>Tarifa marginal</t>
  </si>
  <si>
    <t>Impuesto</t>
  </si>
  <si>
    <t>&gt;1090</t>
  </si>
  <si>
    <t>&gt;1700</t>
  </si>
  <si>
    <t>&gt;4100</t>
  </si>
  <si>
    <t>En adelante</t>
  </si>
  <si>
    <t>(Base Gravable en UVT menos 1.090 UVT) x 19%</t>
  </si>
  <si>
    <t>(Base Gravable en UVT menos 1.700 UVT) x 28%+116 UVT</t>
  </si>
  <si>
    <t>(Base Gravable en UVT menos 4.100 UVT) x 33%+788 UVT</t>
  </si>
  <si>
    <t>VALOR UVT 2020:</t>
  </si>
  <si>
    <t>===========&gt;</t>
  </si>
  <si>
    <t>Impuesto:</t>
  </si>
  <si>
    <t>Con cargo utilidades 2017 y años siguientes</t>
  </si>
  <si>
    <t>&gt;300</t>
  </si>
  <si>
    <t>(Base Gravable en UVT menos 300 UVT) x 10%</t>
  </si>
  <si>
    <t>(**)</t>
  </si>
  <si>
    <t>(**) 1er Impuesto:</t>
  </si>
  <si>
    <t>(**) 2do Impuesto:</t>
  </si>
  <si>
    <r>
      <rPr>
        <b/>
        <sz val="16"/>
        <rFont val="Arial Narrow"/>
        <family val="2"/>
      </rPr>
      <t>Renta líquida</t>
    </r>
    <r>
      <rPr>
        <sz val="16"/>
        <rFont val="Arial Narrow"/>
        <family val="2"/>
      </rPr>
      <t xml:space="preserve"> </t>
    </r>
  </si>
  <si>
    <r>
      <t xml:space="preserve">Impuesto neto de renta </t>
    </r>
    <r>
      <rPr>
        <sz val="16"/>
        <rFont val="Arial Narrow"/>
        <family val="2"/>
      </rPr>
      <t>(90 - 94)</t>
    </r>
  </si>
  <si>
    <r>
      <t xml:space="preserve">Total impuesto a cargo </t>
    </r>
    <r>
      <rPr>
        <sz val="16"/>
        <rFont val="Arial Narrow"/>
        <family val="2"/>
      </rPr>
      <t>(95 + 96 - 97)</t>
    </r>
  </si>
  <si>
    <t>DIFERENCIA PATRIMONIAL</t>
  </si>
  <si>
    <t>Que se justifica mediante las siguientes Ganancias Fiscales:</t>
  </si>
  <si>
    <t>GANANCIAS FISCALES &lt;RENTAS GRAVABLES&gt;</t>
  </si>
  <si>
    <t>(+) RENTAS EXENTAS</t>
  </si>
  <si>
    <t>(+) INGRESOS NO CONSTITUTIVOS &lt;susceptibles de incrementar el patrimonio&gt;</t>
  </si>
  <si>
    <t>(+) RENTA GRAVABLE POR ACTIVOS OMITIDOS O PASIVOS INEXISTENTES</t>
  </si>
  <si>
    <t>(-) IMPUESTOS EFECTÍVAMENTE PAGADOS</t>
  </si>
  <si>
    <t>GANANCIAS FISCALES QUE JUSTIFICAN EL INCREMENTO PATRIMONIAL</t>
  </si>
  <si>
    <t>(+) GANANCIAS OCASIONALES EXENTAS</t>
  </si>
  <si>
    <t>X 75%</t>
  </si>
  <si>
    <t>&lt;-&gt; RETENCIONES</t>
  </si>
  <si>
    <t>Impuesto Neto de Renta 2019</t>
  </si>
  <si>
    <t>IMPUESTO NETO DE RENTA 2020</t>
  </si>
  <si>
    <t>IMPUESTO NETO DE RENTA 2019</t>
  </si>
  <si>
    <t>PROMEDIO</t>
  </si>
  <si>
    <t>ANTICIPO DE RENTA 2021</t>
  </si>
  <si>
    <t>DECLARACION DEL IMPUESTO SOBRE LA RENTA Y COMPLEMENTARIO</t>
  </si>
  <si>
    <t>ANO GRAVABLE 2020</t>
  </si>
  <si>
    <r>
      <t xml:space="preserve">BENEFICIO DE LA AUDITORÍA 
</t>
    </r>
    <r>
      <rPr>
        <b/>
        <sz val="26"/>
        <color theme="0"/>
        <rFont val="Arial Narrow"/>
        <family val="2"/>
      </rPr>
      <t>&lt;Art. 689-2 ET&gt;</t>
    </r>
  </si>
  <si>
    <t>Para efectos del BENEFICIO DE LA AUDITORÍA, por favor ejecute los siguientes tres &lt;3&gt; pasos:</t>
  </si>
  <si>
    <t>1. Responda el punto 1, a través del "CUESTIONARIO PARA VERIFICAR REQUISITOS", marcando con una "X" las respuestas "SÍ" o "NO".</t>
  </si>
  <si>
    <t>2. Una vez respondido el cuestionario, determine si el contribuyente puede acogerse al beneficio revisando la respuesta obtenida en el punto 2 "RESULTADO DE LA VERIFICACIÓN DE REQUISITOS".</t>
  </si>
  <si>
    <t>3. En el punto 3, a través del "ANÁLISIS DEL IMPACTO DEL BENEFICIO DE LA AUDITORÍA", escoja la opción más conveniente para aspirar a una firmeza de seis &lt;6&gt; o doce &lt;12&gt; meses.</t>
  </si>
  <si>
    <t>1.- CUESTIONARIO PARA VERIFICAR REQUISITOS:</t>
  </si>
  <si>
    <t>Favor responda &lt;Sí o No&gt; su intención de acogerse al beneficio.</t>
  </si>
  <si>
    <t>SÍ</t>
  </si>
  <si>
    <t>NO</t>
  </si>
  <si>
    <t>Favor responder las siguientes preguntas, con el fin de determinar si cumple con los requisitos para acogerse al beneficio de auditoría, marcando con una "X" las respuestas "SÍ" o "NO":</t>
  </si>
  <si>
    <t>PREGUNTA</t>
  </si>
  <si>
    <t>¿La declaración se presentará en forma oportuna, dentro de los plazos fijados por el Gobierno Nacional?</t>
  </si>
  <si>
    <t>¿El pago se realizará en los plazos fijados por el Gobierno Nacional?</t>
  </si>
  <si>
    <t>¿El contribuyente goza de beneficios tributarios en razón a su ubicación en una zona geográfica determinada?</t>
  </si>
  <si>
    <t>¿Las retenciones en la fuente declaradas son reales y están debidamente soportadas &lt;esto es, NO SON INEXISTENTES&gt;?</t>
  </si>
  <si>
    <r>
      <t>¿El impuesto neto sobre la renta de la declaración correspondiente al año gravable 2019, es superior a 71 UVT (</t>
    </r>
    <r>
      <rPr>
        <b/>
        <sz val="18"/>
        <color rgb="FF000000"/>
        <rFont val="Arial Narrow"/>
        <family val="2"/>
      </rPr>
      <t>año 2019: $2.433.000)?</t>
    </r>
  </si>
  <si>
    <t>La declaración del impuesto sobre la renta y complementario 2020, ¿arroja una pérdida fiscal?</t>
  </si>
  <si>
    <t>RESPONDA PREGUNTAS DEL 7 AL 9 SÓLO SI LA DECLARACIÓN A PRESENTAR CORRESPONDE A UNA CORRECCIÓN DE LA DECLARACIÓN DEL AÑO GRAVABLE 2020:</t>
  </si>
  <si>
    <t>La presentación de la actual declaración de corrección, ¿se hará antes del término de firmeza &lt;6 o 12 meses&gt; con el que se presentó la declaración inicial?</t>
  </si>
  <si>
    <t>En la declaración de corrección que se va a presentar, ¿se modifica el incremento en el impuesto neto de renta presentado en la declaración inicial?</t>
  </si>
  <si>
    <t>En la declaración de corrección que se va a presentar, ¿se modifica el monto del impuesto neto de renta a pagar?</t>
  </si>
  <si>
    <t>2.- RESULTADO DE LA VERIFICACIÓN DE REQUISITOS:</t>
  </si>
  <si>
    <t>3.- ANÁLISIS DEL IMPACTO DEL BENEFICIO DE LA AUDITORÍA:</t>
  </si>
  <si>
    <t>VALOR DEL IMPUESTO NETO DE RENTA 2019</t>
  </si>
  <si>
    <t>VALOR DEL IMPUESTO NETO DE RENTA 2020 &lt;Firmeza 6 meses&gt;</t>
  </si>
  <si>
    <t>VALOR DEL IMPUESTO NETO DE RENTA 2020 &lt;Firmeza 12 meses&gt;</t>
  </si>
  <si>
    <t>Favor escoja el valor del impuesto neto de renta a incluir en la declaración de renta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</si>
</sst>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 #,##0_);_(* \(#,##0\);_(* &quot;-&quot;??_);_(@_)"/>
    <numFmt numFmtId="167" formatCode="_(&quot;$&quot;\ * #,##0_);_(&quot;$&quot;\ * \(#,##0\);_(&quot;$&quot;\ * &quot;-&quot;??_);_(@_)"/>
    <numFmt numFmtId="168" formatCode="_-* #,##0_-;\-* #,##0_-;_-* &quot;-&quot;??_-;_-@_-"/>
    <numFmt numFmtId="169" formatCode="_(* #,##0.00_);_(* \(#,##0.00\);_(* &quot;-&quot;??_);_(@_)"/>
    <numFmt numFmtId="170" formatCode="_-&quot;$&quot;* #,##0_-;\-&quot;$&quot;* #,##0_-;_-&quot;$&quot;* &quot;-&quot;??_-;_-@_-"/>
    <numFmt numFmtId="171" formatCode="_-&quot;$&quot;\ * #,##0_-;\-&quot;$&quot;\ * #,##0_-;_-&quot;$&quot;\ * &quot;-&quot;??_-;_-@_-"/>
  </numFmts>
  <fonts count="16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18"/>
      <color theme="1"/>
      <name val="Arial Narrow"/>
      <family val="2"/>
    </font>
    <font>
      <b/>
      <sz val="11"/>
      <color theme="1"/>
      <name val="Arial Rounded MT Bold"/>
      <family val="2"/>
    </font>
    <font>
      <sz val="11"/>
      <color theme="1"/>
      <name val="Arial"/>
      <family val="2"/>
    </font>
    <font>
      <b/>
      <u/>
      <sz val="11"/>
      <color theme="1"/>
      <name val="Arial Rounded MT Bold"/>
      <family val="2"/>
    </font>
    <font>
      <u val="singleAccounting"/>
      <sz val="11"/>
      <color theme="1"/>
      <name val="Arial"/>
      <family val="2"/>
    </font>
    <font>
      <b/>
      <u/>
      <sz val="18"/>
      <color theme="1"/>
      <name val="Arial Narrow"/>
      <family val="2"/>
    </font>
    <font>
      <sz val="14"/>
      <color rgb="FFFFFF00"/>
      <name val="Arial Black"/>
      <family val="2"/>
    </font>
    <font>
      <sz val="12"/>
      <color theme="0"/>
      <name val="Arial Black"/>
      <family val="2"/>
    </font>
    <font>
      <sz val="14"/>
      <color theme="1"/>
      <name val="Arial Narrow"/>
      <family val="2"/>
    </font>
    <font>
      <b/>
      <sz val="14"/>
      <color theme="1"/>
      <name val="Arial Narrow"/>
      <family val="2"/>
    </font>
    <font>
      <sz val="14"/>
      <color theme="1"/>
      <name val="Calibri"/>
      <family val="2"/>
      <scheme val="minor"/>
    </font>
    <font>
      <b/>
      <u/>
      <sz val="11"/>
      <color theme="1"/>
      <name val="Arial Narrow"/>
      <family val="2"/>
    </font>
    <font>
      <b/>
      <sz val="12"/>
      <color theme="1"/>
      <name val="Arial Narrow"/>
      <family val="2"/>
    </font>
    <font>
      <b/>
      <sz val="11"/>
      <color theme="1"/>
      <name val="Arial Narrow"/>
      <family val="2"/>
    </font>
    <font>
      <b/>
      <sz val="14"/>
      <color rgb="FFFF0000"/>
      <name val="Arial Narrow"/>
      <family val="2"/>
    </font>
    <font>
      <b/>
      <u/>
      <sz val="14"/>
      <color theme="1"/>
      <name val="Arial Narrow"/>
      <family val="2"/>
    </font>
    <font>
      <sz val="10"/>
      <color theme="1"/>
      <name val="Calibri"/>
      <family val="2"/>
      <scheme val="minor"/>
    </font>
    <font>
      <b/>
      <sz val="11"/>
      <color theme="0"/>
      <name val="Arial"/>
      <family val="2"/>
    </font>
    <font>
      <b/>
      <sz val="14"/>
      <color theme="0"/>
      <name val="Arial"/>
      <family val="2"/>
    </font>
    <font>
      <sz val="14"/>
      <color theme="9" tint="-0.499984740745262"/>
      <name val="Arial Narrow"/>
      <family val="2"/>
    </font>
    <font>
      <sz val="11"/>
      <color theme="9" tint="-0.499984740745262"/>
      <name val="Arial Narrow"/>
      <family val="2"/>
    </font>
    <font>
      <b/>
      <sz val="14"/>
      <color theme="9" tint="-0.499984740745262"/>
      <name val="Arial Narrow"/>
      <family val="2"/>
    </font>
    <font>
      <b/>
      <sz val="11"/>
      <color rgb="FFFF0000"/>
      <name val="Calibri"/>
      <family val="2"/>
      <scheme val="minor"/>
    </font>
    <font>
      <b/>
      <sz val="14"/>
      <color rgb="FFC00000"/>
      <name val="Arial Narrow"/>
      <family val="2"/>
    </font>
    <font>
      <b/>
      <sz val="11"/>
      <color rgb="FFC00000"/>
      <name val="Calibri"/>
      <family val="2"/>
      <scheme val="minor"/>
    </font>
    <font>
      <b/>
      <sz val="16"/>
      <color theme="1"/>
      <name val="Arial"/>
      <family val="2"/>
    </font>
    <font>
      <sz val="14"/>
      <color rgb="FFFF0000"/>
      <name val="Arial Black"/>
      <family val="2"/>
    </font>
    <font>
      <b/>
      <sz val="12"/>
      <color theme="1"/>
      <name val="Arial"/>
      <family val="2"/>
    </font>
    <font>
      <sz val="12"/>
      <color theme="1"/>
      <name val="Arial Black"/>
      <family val="2"/>
    </font>
    <font>
      <b/>
      <sz val="14"/>
      <color rgb="FFFF0000"/>
      <name val="Arial Rounded MT Bold"/>
      <family val="2"/>
    </font>
    <font>
      <sz val="14"/>
      <color theme="1"/>
      <name val="Arial Black"/>
      <family val="2"/>
    </font>
    <font>
      <b/>
      <sz val="16"/>
      <color theme="0"/>
      <name val="Arial Black"/>
      <family val="2"/>
    </font>
    <font>
      <b/>
      <sz val="14"/>
      <color theme="0"/>
      <name val="Arial Narrow"/>
      <family val="2"/>
    </font>
    <font>
      <b/>
      <sz val="14"/>
      <color theme="0"/>
      <name val="Tahoma"/>
      <family val="2"/>
    </font>
    <font>
      <b/>
      <sz val="16"/>
      <color theme="1"/>
      <name val="Arial Narrow"/>
      <family val="2"/>
    </font>
    <font>
      <b/>
      <sz val="16"/>
      <color theme="1"/>
      <name val="Calibri"/>
      <family val="2"/>
      <scheme val="minor"/>
    </font>
    <font>
      <sz val="16"/>
      <color theme="1"/>
      <name val="Calibri"/>
      <family val="2"/>
      <scheme val="minor"/>
    </font>
    <font>
      <b/>
      <sz val="18"/>
      <color rgb="FFFFFF00"/>
      <name val="Arial Narrow"/>
      <family val="2"/>
    </font>
    <font>
      <sz val="18"/>
      <color rgb="FFFFFF00"/>
      <name val="Calibri"/>
      <family val="2"/>
      <scheme val="minor"/>
    </font>
    <font>
      <b/>
      <sz val="20"/>
      <color theme="0"/>
      <name val="Arial Narrow"/>
      <family val="2"/>
    </font>
    <font>
      <sz val="20"/>
      <color theme="0"/>
      <name val="Calibri"/>
      <family val="2"/>
      <scheme val="minor"/>
    </font>
    <font>
      <b/>
      <sz val="14"/>
      <color theme="1"/>
      <name val="Arial"/>
      <family val="2"/>
    </font>
    <font>
      <b/>
      <u val="singleAccounting"/>
      <sz val="14"/>
      <color theme="1"/>
      <name val="Arial"/>
      <family val="2"/>
    </font>
    <font>
      <b/>
      <sz val="18"/>
      <color theme="0"/>
      <name val="Arial Narrow"/>
      <family val="2"/>
    </font>
    <font>
      <sz val="18"/>
      <color theme="0"/>
      <name val="Calibri"/>
      <family val="2"/>
      <scheme val="minor"/>
    </font>
    <font>
      <b/>
      <sz val="22"/>
      <color theme="0"/>
      <name val="Arial Narrow"/>
      <family val="2"/>
    </font>
    <font>
      <b/>
      <sz val="18"/>
      <name val="Arial Narrow"/>
      <family val="2"/>
    </font>
    <font>
      <sz val="18"/>
      <name val="Calibri"/>
      <family val="2"/>
      <scheme val="minor"/>
    </font>
    <font>
      <b/>
      <sz val="20"/>
      <name val="Arial Narrow"/>
      <family val="2"/>
    </font>
    <font>
      <b/>
      <sz val="12"/>
      <color indexed="81"/>
      <name val="Tahoma"/>
      <family val="2"/>
    </font>
    <font>
      <sz val="12"/>
      <color indexed="81"/>
      <name val="Tahoma"/>
      <family val="2"/>
    </font>
    <font>
      <b/>
      <sz val="11"/>
      <color indexed="81"/>
      <name val="Tahoma"/>
      <family val="2"/>
    </font>
    <font>
      <sz val="11"/>
      <color indexed="81"/>
      <name val="Tahoma"/>
      <family val="2"/>
    </font>
    <font>
      <b/>
      <sz val="10"/>
      <color indexed="81"/>
      <name val="Tahoma"/>
      <family val="2"/>
    </font>
    <font>
      <sz val="10"/>
      <color indexed="81"/>
      <name val="Tahoma"/>
      <family val="2"/>
    </font>
    <font>
      <b/>
      <u/>
      <sz val="12"/>
      <color indexed="10"/>
      <name val="Tahoma"/>
      <family val="2"/>
    </font>
    <font>
      <b/>
      <u/>
      <sz val="11"/>
      <color indexed="81"/>
      <name val="Tahoma"/>
      <family val="2"/>
    </font>
    <font>
      <sz val="12"/>
      <color theme="1"/>
      <name val="Calibri"/>
      <family val="2"/>
      <scheme val="minor"/>
    </font>
    <font>
      <b/>
      <sz val="12"/>
      <name val="Verdana"/>
      <family val="2"/>
    </font>
    <font>
      <sz val="12"/>
      <name val="Verdana"/>
      <family val="2"/>
    </font>
    <font>
      <sz val="12"/>
      <name val="Arial Narrow"/>
      <family val="2"/>
    </font>
    <font>
      <b/>
      <sz val="22"/>
      <name val="Constantia"/>
      <family val="1"/>
    </font>
    <font>
      <b/>
      <sz val="18"/>
      <color rgb="FF002060"/>
      <name val="Arial Narrow"/>
      <family val="2"/>
    </font>
    <font>
      <sz val="72"/>
      <color indexed="9"/>
      <name val="Arial"/>
      <family val="2"/>
    </font>
    <font>
      <b/>
      <i/>
      <sz val="12"/>
      <name val="Verdana"/>
      <family val="2"/>
    </font>
    <font>
      <b/>
      <sz val="14"/>
      <name val="Arial"/>
      <family val="2"/>
    </font>
    <font>
      <sz val="36"/>
      <color indexed="9"/>
      <name val="Arial"/>
      <family val="2"/>
    </font>
    <font>
      <sz val="10"/>
      <name val="Arial"/>
      <family val="2"/>
    </font>
    <font>
      <sz val="8"/>
      <name val="Arial"/>
      <family val="2"/>
    </font>
    <font>
      <b/>
      <sz val="18"/>
      <color rgb="FFFF0000"/>
      <name val="Arial"/>
      <family val="2"/>
    </font>
    <font>
      <sz val="9"/>
      <name val="Arial"/>
      <family val="2"/>
    </font>
    <font>
      <sz val="10"/>
      <name val="Arial Narrow"/>
      <family val="2"/>
    </font>
    <font>
      <sz val="12"/>
      <name val="Arial"/>
      <family val="2"/>
    </font>
    <font>
      <sz val="9"/>
      <name val="Verdana"/>
      <family val="2"/>
    </font>
    <font>
      <sz val="11"/>
      <name val="Arial Narrow"/>
      <family val="2"/>
    </font>
    <font>
      <sz val="10"/>
      <name val="Verdana"/>
      <family val="2"/>
    </font>
    <font>
      <b/>
      <sz val="14"/>
      <color theme="0" tint="-0.34998626667073579"/>
      <name val="Verdana"/>
      <family val="2"/>
    </font>
    <font>
      <sz val="8"/>
      <name val="Verdana"/>
      <family val="2"/>
    </font>
    <font>
      <b/>
      <sz val="18"/>
      <color theme="1" tint="0.499984740745262"/>
      <name val="Arial"/>
      <family val="2"/>
    </font>
    <font>
      <b/>
      <u/>
      <sz val="14"/>
      <color theme="0" tint="-0.34998626667073579"/>
      <name val="Verdana"/>
      <family val="2"/>
    </font>
    <font>
      <b/>
      <sz val="11"/>
      <name val="Verdana"/>
      <family val="2"/>
    </font>
    <font>
      <sz val="12"/>
      <color theme="1"/>
      <name val="Arial Narrow"/>
      <family val="2"/>
    </font>
    <font>
      <sz val="10"/>
      <color indexed="8"/>
      <name val="Arial Narrow"/>
      <family val="2"/>
    </font>
    <font>
      <b/>
      <sz val="16"/>
      <name val="Arial Black"/>
      <family val="2"/>
    </font>
    <font>
      <b/>
      <sz val="10"/>
      <name val="Verdana"/>
      <family val="2"/>
    </font>
    <font>
      <b/>
      <sz val="20"/>
      <name val="Verdana"/>
      <family val="2"/>
    </font>
    <font>
      <b/>
      <sz val="11"/>
      <name val="Arial Narrow"/>
      <family val="2"/>
    </font>
    <font>
      <sz val="11"/>
      <name val="Verdana"/>
      <family val="2"/>
    </font>
    <font>
      <sz val="14"/>
      <name val="Arial"/>
      <family val="2"/>
    </font>
    <font>
      <b/>
      <sz val="16"/>
      <name val="Verdana"/>
      <family val="2"/>
    </font>
    <font>
      <sz val="7"/>
      <name val="Arial"/>
      <family val="2"/>
    </font>
    <font>
      <b/>
      <sz val="14"/>
      <name val="Verdana"/>
      <family val="2"/>
    </font>
    <font>
      <sz val="12"/>
      <color theme="1"/>
      <name val="Arial"/>
      <family val="2"/>
    </font>
    <font>
      <sz val="14"/>
      <name val="Arial Narrow"/>
      <family val="2"/>
    </font>
    <font>
      <sz val="13"/>
      <name val="Arial"/>
      <family val="2"/>
    </font>
    <font>
      <sz val="13"/>
      <color theme="1"/>
      <name val="Arial"/>
      <family val="2"/>
    </font>
    <font>
      <b/>
      <sz val="14"/>
      <name val="Arial Narrow"/>
      <family val="2"/>
    </font>
    <font>
      <b/>
      <sz val="13"/>
      <name val="Arial"/>
      <family val="2"/>
    </font>
    <font>
      <sz val="16"/>
      <color theme="1"/>
      <name val="Arial Narrow"/>
      <family val="2"/>
    </font>
    <font>
      <b/>
      <sz val="16"/>
      <name val="Arial Narrow"/>
      <family val="2"/>
    </font>
    <font>
      <sz val="16"/>
      <name val="Arial Narrow"/>
      <family val="2"/>
    </font>
    <font>
      <b/>
      <sz val="12"/>
      <name val="Arial Narrow"/>
      <family val="2"/>
    </font>
    <font>
      <b/>
      <sz val="10"/>
      <color theme="1"/>
      <name val="Arial Narrow"/>
      <family val="2"/>
    </font>
    <font>
      <sz val="12"/>
      <color indexed="12"/>
      <name val="Arial Narrow"/>
      <family val="2"/>
    </font>
    <font>
      <b/>
      <sz val="12"/>
      <color rgb="FF002060"/>
      <name val="Arial Narrow"/>
      <family val="2"/>
    </font>
    <font>
      <sz val="12"/>
      <color rgb="FF00B050"/>
      <name val="Arial Narrow"/>
      <family val="2"/>
    </font>
    <font>
      <u/>
      <sz val="10"/>
      <color indexed="12"/>
      <name val="Arial"/>
      <family val="2"/>
    </font>
    <font>
      <u/>
      <sz val="12"/>
      <color indexed="12"/>
      <name val="Verdana"/>
      <family val="2"/>
    </font>
    <font>
      <b/>
      <sz val="14"/>
      <color indexed="81"/>
      <name val="Tahoma"/>
      <family val="2"/>
    </font>
    <font>
      <sz val="14"/>
      <color indexed="81"/>
      <name val="Tahoma"/>
      <family val="2"/>
    </font>
    <font>
      <b/>
      <sz val="16"/>
      <color indexed="81"/>
      <name val="Tahoma"/>
      <family val="2"/>
    </font>
    <font>
      <sz val="16"/>
      <color indexed="81"/>
      <name val="Tahoma"/>
      <family val="2"/>
    </font>
    <font>
      <b/>
      <u/>
      <sz val="14"/>
      <color indexed="81"/>
      <name val="Tahoma"/>
      <family val="2"/>
    </font>
    <font>
      <b/>
      <sz val="20"/>
      <color indexed="81"/>
      <name val="Tahoma"/>
      <family val="2"/>
    </font>
    <font>
      <sz val="20"/>
      <color indexed="81"/>
      <name val="Tahoma"/>
      <family val="2"/>
    </font>
    <font>
      <b/>
      <sz val="11"/>
      <color theme="1"/>
      <name val="Arial"/>
      <family val="2"/>
    </font>
    <font>
      <b/>
      <sz val="18"/>
      <name val="Arial"/>
      <family val="2"/>
    </font>
    <font>
      <b/>
      <sz val="12"/>
      <color theme="9" tint="-0.499984740745262"/>
      <name val="Arial Narrow"/>
      <family val="2"/>
    </font>
    <font>
      <b/>
      <sz val="12"/>
      <color rgb="FFFF0000"/>
      <name val="Arial Narrow"/>
      <family val="2"/>
    </font>
    <font>
      <sz val="18"/>
      <name val="Arial"/>
      <family val="2"/>
    </font>
    <font>
      <b/>
      <sz val="18"/>
      <color theme="1"/>
      <name val="Arial"/>
      <family val="2"/>
    </font>
    <font>
      <sz val="18"/>
      <name val="Arial Narrow"/>
      <family val="2"/>
    </font>
    <font>
      <b/>
      <sz val="22"/>
      <name val="Arial Narrow"/>
      <family val="2"/>
    </font>
    <font>
      <b/>
      <sz val="24"/>
      <name val="Arial Narrow"/>
      <family val="2"/>
    </font>
    <font>
      <sz val="24"/>
      <color theme="1"/>
      <name val="Arial Narrow"/>
      <family val="2"/>
    </font>
    <font>
      <sz val="14"/>
      <color theme="1"/>
      <name val="Arial"/>
      <family val="2"/>
    </font>
    <font>
      <sz val="16"/>
      <color rgb="FFFFFF00"/>
      <name val="Arial Black"/>
      <family val="2"/>
    </font>
    <font>
      <b/>
      <sz val="11"/>
      <color theme="0"/>
      <name val="Calibri"/>
      <family val="2"/>
      <scheme val="minor"/>
    </font>
    <font>
      <b/>
      <sz val="14"/>
      <color theme="1"/>
      <name val="Calibri"/>
      <family val="2"/>
      <scheme val="minor"/>
    </font>
    <font>
      <sz val="16"/>
      <color theme="1"/>
      <name val="Arial Black"/>
      <family val="2"/>
    </font>
    <font>
      <sz val="14"/>
      <color rgb="FFFFFF00"/>
      <name val="Calibri"/>
      <family val="2"/>
      <scheme val="minor"/>
    </font>
    <font>
      <b/>
      <sz val="12"/>
      <color theme="0"/>
      <name val="Arial"/>
      <family val="2"/>
    </font>
    <font>
      <b/>
      <u/>
      <sz val="14"/>
      <color theme="1"/>
      <name val="Calibri"/>
      <family val="2"/>
      <scheme val="minor"/>
    </font>
    <font>
      <b/>
      <u/>
      <sz val="16"/>
      <color theme="1"/>
      <name val="Arial"/>
      <family val="2"/>
    </font>
    <font>
      <sz val="11"/>
      <color rgb="FFFF0000"/>
      <name val="Calibri"/>
      <family val="2"/>
      <scheme val="minor"/>
    </font>
    <font>
      <b/>
      <sz val="18"/>
      <color rgb="FFFF0000"/>
      <name val="Arial Rounded MT Bold"/>
      <family val="2"/>
    </font>
    <font>
      <b/>
      <sz val="26"/>
      <color theme="0"/>
      <name val="Arial Rounded MT Bold"/>
      <family val="2"/>
    </font>
    <font>
      <b/>
      <sz val="26"/>
      <color theme="0"/>
      <name val="Arial Narrow"/>
      <family val="2"/>
    </font>
    <font>
      <sz val="16"/>
      <color theme="1"/>
      <name val="Corbel"/>
      <family val="2"/>
    </font>
    <font>
      <sz val="18"/>
      <color rgb="FFFF0000"/>
      <name val="Arial Black"/>
      <family val="2"/>
    </font>
    <font>
      <sz val="20"/>
      <name val="Arial Black"/>
      <family val="2"/>
    </font>
    <font>
      <sz val="11"/>
      <color theme="2"/>
      <name val="Calibri"/>
      <family val="2"/>
      <scheme val="minor"/>
    </font>
    <font>
      <b/>
      <sz val="18"/>
      <color theme="0"/>
      <name val="Arial Rounded MT Bold"/>
      <family val="2"/>
    </font>
    <font>
      <sz val="18"/>
      <color theme="0"/>
      <name val="Arial Black"/>
      <family val="2"/>
    </font>
    <font>
      <sz val="18"/>
      <color rgb="FF000000"/>
      <name val="Arial Narrow"/>
      <family val="2"/>
    </font>
    <font>
      <sz val="16"/>
      <color rgb="FFFF0000"/>
      <name val="Arial Rounded MT Bold"/>
      <family val="2"/>
    </font>
    <font>
      <b/>
      <sz val="18"/>
      <color rgb="FF000000"/>
      <name val="Arial Narrow"/>
      <family val="2"/>
    </font>
    <font>
      <sz val="18"/>
      <color rgb="FFFFFF00"/>
      <name val="Corbel"/>
      <family val="2"/>
    </font>
    <font>
      <sz val="14"/>
      <color rgb="FFFF0000"/>
      <name val="Calibri"/>
      <family val="2"/>
      <scheme val="minor"/>
    </font>
    <font>
      <b/>
      <i/>
      <sz val="24"/>
      <color rgb="FFFFFF00"/>
      <name val="Arial Narrow"/>
      <family val="2"/>
    </font>
    <font>
      <sz val="22"/>
      <color theme="1"/>
      <name val="Arial Narrow"/>
      <family val="2"/>
    </font>
    <font>
      <sz val="16"/>
      <color theme="1"/>
      <name val="Arial"/>
      <family val="2"/>
    </font>
    <font>
      <b/>
      <sz val="19"/>
      <color theme="5" tint="-0.499984740745262"/>
      <name val="Arial"/>
      <family val="2"/>
    </font>
    <font>
      <b/>
      <sz val="20"/>
      <color theme="5" tint="-0.499984740745262"/>
      <name val="Arial"/>
      <family val="2"/>
    </font>
    <font>
      <sz val="19"/>
      <color theme="1"/>
      <name val="Arial"/>
      <family val="2"/>
    </font>
    <font>
      <b/>
      <sz val="20"/>
      <color theme="1"/>
      <name val="Arial"/>
      <family val="2"/>
    </font>
    <font>
      <sz val="18"/>
      <color theme="1"/>
      <name val="Calibri"/>
      <family val="2"/>
      <scheme val="minor"/>
    </font>
    <font>
      <b/>
      <sz val="14"/>
      <color theme="1"/>
      <name val="Franklin Gothic Medium"/>
      <family val="2"/>
    </font>
  </fonts>
  <fills count="42">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darkGray">
        <bgColor theme="0" tint="-0.14996795556505021"/>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249977111117893"/>
        <bgColor indexed="64"/>
      </patternFill>
    </fill>
    <fill>
      <patternFill patternType="lightGray">
        <bgColor theme="0" tint="-0.14996795556505021"/>
      </patternFill>
    </fill>
    <fill>
      <patternFill patternType="solid">
        <fgColor theme="9" tint="-0.49998474074526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2"/>
        <bgColor indexed="64"/>
      </patternFill>
    </fill>
    <fill>
      <patternFill patternType="solid">
        <fgColor theme="0"/>
        <bgColor indexed="9"/>
      </patternFill>
    </fill>
    <fill>
      <patternFill patternType="solid">
        <fgColor theme="4" tint="0.79998168889431442"/>
        <bgColor indexed="64"/>
      </patternFill>
    </fill>
    <fill>
      <patternFill patternType="solid">
        <fgColor indexed="9"/>
        <bgColor indexed="9"/>
      </patternFill>
    </fill>
    <fill>
      <patternFill patternType="solid">
        <fgColor indexed="9"/>
        <bgColor indexed="64"/>
      </patternFill>
    </fill>
    <fill>
      <patternFill patternType="solid">
        <fgColor theme="3" tint="0.79998168889431442"/>
        <bgColor indexed="9"/>
      </patternFill>
    </fill>
    <fill>
      <patternFill patternType="solid">
        <fgColor theme="3" tint="0.79998168889431442"/>
        <bgColor indexed="64"/>
      </patternFill>
    </fill>
    <fill>
      <patternFill patternType="solid">
        <fgColor theme="0" tint="-4.9989318521683403E-2"/>
        <bgColor indexed="9"/>
      </patternFill>
    </fill>
    <fill>
      <patternFill patternType="solid">
        <fgColor theme="4" tint="0.79998168889431442"/>
        <bgColor indexed="9"/>
      </patternFill>
    </fill>
    <fill>
      <patternFill patternType="solid">
        <fgColor rgb="FF0062AC"/>
        <bgColor indexed="64"/>
      </patternFill>
    </fill>
    <fill>
      <patternFill patternType="solid">
        <fgColor theme="0" tint="-4.9989318521683403E-2"/>
        <bgColor indexed="64"/>
      </patternFill>
    </fill>
    <fill>
      <patternFill patternType="solid">
        <fgColor theme="2"/>
        <bgColor indexed="9"/>
      </patternFill>
    </fill>
    <fill>
      <patternFill patternType="solid">
        <fgColor auto="1"/>
        <bgColor theme="0"/>
      </patternFill>
    </fill>
    <fill>
      <patternFill patternType="solid">
        <fgColor rgb="FFC00000"/>
        <bgColor indexed="64"/>
      </patternFill>
    </fill>
    <fill>
      <patternFill patternType="solid">
        <fgColor theme="1"/>
        <bgColor indexed="64"/>
      </patternFill>
    </fill>
    <fill>
      <patternFill patternType="solid">
        <fgColor theme="4" tint="0.39997558519241921"/>
        <bgColor indexed="64"/>
      </patternFill>
    </fill>
    <fill>
      <patternFill patternType="solid">
        <fgColor rgb="FF0070C0"/>
        <bgColor indexed="64"/>
      </patternFill>
    </fill>
    <fill>
      <patternFill patternType="solid">
        <fgColor theme="2" tint="-0.499984740745262"/>
        <bgColor indexed="64"/>
      </patternFill>
    </fill>
    <fill>
      <patternFill patternType="solid">
        <fgColor theme="1" tint="4.9989318521683403E-2"/>
        <bgColor indexed="64"/>
      </patternFill>
    </fill>
    <fill>
      <patternFill patternType="solid">
        <fgColor theme="8" tint="0.39997558519241921"/>
        <bgColor indexed="64"/>
      </patternFill>
    </fill>
    <fill>
      <patternFill patternType="solid">
        <fgColor rgb="FFFFFF00"/>
        <bgColor indexed="9"/>
      </patternFill>
    </fill>
    <fill>
      <patternFill patternType="solid">
        <fgColor rgb="FF00B0F0"/>
        <bgColor indexed="9"/>
      </patternFill>
    </fill>
  </fills>
  <borders count="15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ashed">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dashed">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dashed">
        <color auto="1"/>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dashed">
        <color indexed="64"/>
      </right>
      <top/>
      <bottom style="thin">
        <color indexed="64"/>
      </bottom>
      <diagonal/>
    </border>
    <border>
      <left/>
      <right style="medium">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ck">
        <color auto="1"/>
      </top>
      <bottom style="thick">
        <color auto="1"/>
      </bottom>
      <diagonal/>
    </border>
    <border>
      <left style="thin">
        <color rgb="FF002060"/>
      </left>
      <right/>
      <top style="thin">
        <color rgb="FF002060"/>
      </top>
      <bottom/>
      <diagonal/>
    </border>
    <border>
      <left/>
      <right/>
      <top style="thin">
        <color rgb="FF002060"/>
      </top>
      <bottom/>
      <diagonal/>
    </border>
    <border>
      <left/>
      <right style="medium">
        <color rgb="FF002060"/>
      </right>
      <top style="thin">
        <color rgb="FF002060"/>
      </top>
      <bottom/>
      <diagonal/>
    </border>
    <border>
      <left style="double">
        <color rgb="FF002060"/>
      </left>
      <right/>
      <top style="double">
        <color rgb="FF002060"/>
      </top>
      <bottom/>
      <diagonal/>
    </border>
    <border>
      <left/>
      <right/>
      <top style="double">
        <color rgb="FF002060"/>
      </top>
      <bottom/>
      <diagonal/>
    </border>
    <border>
      <left/>
      <right style="double">
        <color rgb="FF002060"/>
      </right>
      <top style="double">
        <color rgb="FF002060"/>
      </top>
      <bottom/>
      <diagonal/>
    </border>
    <border>
      <left style="medium">
        <color rgb="FF002060"/>
      </left>
      <right/>
      <top/>
      <bottom/>
      <diagonal/>
    </border>
    <border>
      <left/>
      <right style="medium">
        <color rgb="FF002060"/>
      </right>
      <top/>
      <bottom/>
      <diagonal/>
    </border>
    <border>
      <left style="double">
        <color rgb="FF002060"/>
      </left>
      <right/>
      <top/>
      <bottom/>
      <diagonal/>
    </border>
    <border>
      <left/>
      <right style="double">
        <color rgb="FF002060"/>
      </right>
      <top/>
      <bottom/>
      <diagonal/>
    </border>
    <border>
      <left/>
      <right/>
      <top/>
      <bottom style="thin">
        <color rgb="FF002060"/>
      </bottom>
      <diagonal/>
    </border>
    <border>
      <left style="medium">
        <color rgb="FF002060"/>
      </left>
      <right/>
      <top/>
      <bottom style="thin">
        <color rgb="FF002060"/>
      </bottom>
      <diagonal/>
    </border>
    <border>
      <left/>
      <right style="medium">
        <color rgb="FF002060"/>
      </right>
      <top/>
      <bottom style="thin">
        <color rgb="FF002060"/>
      </bottom>
      <diagonal/>
    </border>
    <border>
      <left style="double">
        <color rgb="FF002060"/>
      </left>
      <right/>
      <top/>
      <bottom style="double">
        <color rgb="FF002060"/>
      </bottom>
      <diagonal/>
    </border>
    <border>
      <left/>
      <right/>
      <top/>
      <bottom style="double">
        <color rgb="FF002060"/>
      </bottom>
      <diagonal/>
    </border>
    <border>
      <left/>
      <right style="double">
        <color rgb="FF002060"/>
      </right>
      <top/>
      <bottom style="double">
        <color rgb="FF002060"/>
      </bottom>
      <diagonal/>
    </border>
    <border>
      <left/>
      <right style="thin">
        <color rgb="FF002060"/>
      </right>
      <top/>
      <bottom/>
      <diagonal/>
    </border>
    <border>
      <left style="thin">
        <color rgb="FF002060"/>
      </left>
      <right style="thin">
        <color indexed="64"/>
      </right>
      <top style="thin">
        <color rgb="FF002060"/>
      </top>
      <bottom style="thin">
        <color rgb="FF002060"/>
      </bottom>
      <diagonal/>
    </border>
    <border>
      <left style="thin">
        <color indexed="64"/>
      </left>
      <right style="thin">
        <color rgb="FF002060"/>
      </right>
      <top style="thin">
        <color rgb="FF002060"/>
      </top>
      <bottom style="thin">
        <color rgb="FF002060"/>
      </bottom>
      <diagonal/>
    </border>
    <border>
      <left/>
      <right style="thin">
        <color rgb="FF002060"/>
      </right>
      <top style="thin">
        <color rgb="FF002060"/>
      </top>
      <bottom/>
      <diagonal/>
    </border>
    <border>
      <left/>
      <right style="medium">
        <color indexed="64"/>
      </right>
      <top style="thin">
        <color rgb="FF002060"/>
      </top>
      <bottom/>
      <diagonal/>
    </border>
    <border>
      <left/>
      <right style="thin">
        <color rgb="FF002060"/>
      </right>
      <top/>
      <bottom style="thin">
        <color rgb="FF002060"/>
      </bottom>
      <diagonal/>
    </border>
    <border>
      <left/>
      <right style="thin">
        <color indexed="64"/>
      </right>
      <top/>
      <bottom style="thin">
        <color rgb="FF002060"/>
      </bottom>
      <diagonal/>
    </border>
    <border>
      <left style="thin">
        <color indexed="64"/>
      </left>
      <right style="thin">
        <color rgb="FF002060"/>
      </right>
      <top/>
      <bottom style="thin">
        <color rgb="FF002060"/>
      </bottom>
      <diagonal/>
    </border>
    <border>
      <left style="medium">
        <color indexed="64"/>
      </left>
      <right/>
      <top/>
      <bottom style="thin">
        <color rgb="FF002060"/>
      </bottom>
      <diagonal/>
    </border>
    <border>
      <left/>
      <right/>
      <top/>
      <bottom style="medium">
        <color rgb="FF002060"/>
      </bottom>
      <diagonal/>
    </border>
    <border>
      <left/>
      <right style="medium">
        <color indexed="64"/>
      </right>
      <top/>
      <bottom style="medium">
        <color rgb="FF002060"/>
      </bottom>
      <diagonal/>
    </border>
    <border>
      <left/>
      <right/>
      <top style="medium">
        <color rgb="FF002060"/>
      </top>
      <bottom style="medium">
        <color rgb="FF002060"/>
      </bottom>
      <diagonal/>
    </border>
    <border>
      <left/>
      <right style="medium">
        <color auto="1"/>
      </right>
      <top style="medium">
        <color rgb="FF002060"/>
      </top>
      <bottom style="medium">
        <color rgb="FF002060"/>
      </bottom>
      <diagonal/>
    </border>
    <border>
      <left style="medium">
        <color auto="1"/>
      </left>
      <right/>
      <top style="medium">
        <color rgb="FF002060"/>
      </top>
      <bottom style="medium">
        <color rgb="FF002060"/>
      </bottom>
      <diagonal/>
    </border>
    <border>
      <left style="thin">
        <color indexed="64"/>
      </left>
      <right style="thin">
        <color indexed="64"/>
      </right>
      <top style="medium">
        <color rgb="FF002060"/>
      </top>
      <bottom style="medium">
        <color rgb="FF002060"/>
      </bottom>
      <diagonal/>
    </border>
    <border>
      <left style="thin">
        <color auto="1"/>
      </left>
      <right/>
      <top style="medium">
        <color rgb="FF002060"/>
      </top>
      <bottom style="medium">
        <color rgb="FF002060"/>
      </bottom>
      <diagonal/>
    </border>
    <border>
      <left/>
      <right style="thin">
        <color indexed="64"/>
      </right>
      <top style="medium">
        <color rgb="FF002060"/>
      </top>
      <bottom style="medium">
        <color rgb="FF002060"/>
      </bottom>
      <diagonal/>
    </border>
    <border>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thin">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medium">
        <color rgb="FF002060"/>
      </right>
      <top style="thin">
        <color rgb="FF002060"/>
      </top>
      <bottom style="thin">
        <color rgb="FF002060"/>
      </bottom>
      <diagonal/>
    </border>
    <border>
      <left style="thin">
        <color rgb="FF002060"/>
      </left>
      <right style="thin">
        <color rgb="FF002060"/>
      </right>
      <top/>
      <bottom style="thin">
        <color rgb="FF002060"/>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style="thin">
        <color rgb="FF002060"/>
      </top>
      <bottom/>
      <diagonal/>
    </border>
    <border>
      <left style="medium">
        <color rgb="FF002060"/>
      </left>
      <right style="medium">
        <color rgb="FF002060"/>
      </right>
      <top style="medium">
        <color rgb="FF002060"/>
      </top>
      <bottom style="thin">
        <color rgb="FF002060"/>
      </bottom>
      <diagonal/>
    </border>
    <border>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medium">
        <color rgb="FF002060"/>
      </left>
      <right style="medium">
        <color rgb="FF002060"/>
      </right>
      <top style="thin">
        <color rgb="FF002060"/>
      </top>
      <bottom style="thin">
        <color rgb="FF002060"/>
      </bottom>
      <diagonal/>
    </border>
    <border>
      <left style="medium">
        <color rgb="FF002060"/>
      </left>
      <right style="medium">
        <color rgb="FF002060"/>
      </right>
      <top style="thin">
        <color rgb="FF002060"/>
      </top>
      <bottom style="medium">
        <color rgb="FF002060"/>
      </bottom>
      <diagonal/>
    </border>
    <border>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medium">
        <color rgb="FF002060"/>
      </left>
      <right style="thin">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bottom style="medium">
        <color rgb="FF002060"/>
      </bottom>
      <diagonal/>
    </border>
    <border>
      <left style="thin">
        <color rgb="FF002060"/>
      </left>
      <right style="thin">
        <color rgb="FF002060"/>
      </right>
      <top/>
      <bottom style="medium">
        <color rgb="FF002060"/>
      </bottom>
      <diagonal/>
    </border>
    <border>
      <left style="thin">
        <color rgb="FF002060"/>
      </left>
      <right style="thin">
        <color rgb="FF002060"/>
      </right>
      <top/>
      <bottom style="medium">
        <color auto="1"/>
      </bottom>
      <diagonal/>
    </border>
    <border>
      <left style="thick">
        <color rgb="FF002060"/>
      </left>
      <right/>
      <top style="thick">
        <color rgb="FF002060"/>
      </top>
      <bottom/>
      <diagonal/>
    </border>
    <border>
      <left/>
      <right/>
      <top style="thick">
        <color rgb="FF002060"/>
      </top>
      <bottom/>
      <diagonal/>
    </border>
    <border>
      <left style="medium">
        <color rgb="FF002060"/>
      </left>
      <right/>
      <top style="thick">
        <color rgb="FF002060"/>
      </top>
      <bottom/>
      <diagonal/>
    </border>
    <border>
      <left/>
      <right style="medium">
        <color rgb="FF002060"/>
      </right>
      <top style="thick">
        <color rgb="FF002060"/>
      </top>
      <bottom/>
      <diagonal/>
    </border>
    <border>
      <left style="thick">
        <color rgb="FF002060"/>
      </left>
      <right/>
      <top/>
      <bottom/>
      <diagonal/>
    </border>
    <border>
      <left/>
      <right style="thick">
        <color rgb="FF002060"/>
      </right>
      <top/>
      <bottom/>
      <diagonal/>
    </border>
    <border>
      <left style="thick">
        <color rgb="FF002060"/>
      </left>
      <right/>
      <top/>
      <bottom style="thin">
        <color rgb="FF002060"/>
      </bottom>
      <diagonal/>
    </border>
    <border>
      <left style="thick">
        <color rgb="FF002060"/>
      </left>
      <right/>
      <top style="thin">
        <color rgb="FF002060"/>
      </top>
      <bottom/>
      <diagonal/>
    </border>
    <border>
      <left/>
      <right style="thick">
        <color rgb="FF002060"/>
      </right>
      <top style="thin">
        <color rgb="FF002060"/>
      </top>
      <bottom/>
      <diagonal/>
    </border>
    <border>
      <left/>
      <right style="thick">
        <color rgb="FF002060"/>
      </right>
      <top/>
      <bottom style="thin">
        <color rgb="FF002060"/>
      </bottom>
      <diagonal/>
    </border>
    <border>
      <left style="thick">
        <color rgb="FF002060"/>
      </left>
      <right/>
      <top/>
      <bottom style="medium">
        <color rgb="FF002060"/>
      </bottom>
      <diagonal/>
    </border>
    <border>
      <left/>
      <right style="thick">
        <color rgb="FF002060"/>
      </right>
      <top/>
      <bottom style="medium">
        <color rgb="FF002060"/>
      </bottom>
      <diagonal/>
    </border>
    <border>
      <left style="thick">
        <color rgb="FF002060"/>
      </left>
      <right/>
      <top style="medium">
        <color rgb="FF002060"/>
      </top>
      <bottom style="medium">
        <color rgb="FF002060"/>
      </bottom>
      <diagonal/>
    </border>
    <border>
      <left/>
      <right style="thick">
        <color rgb="FF002060"/>
      </right>
      <top style="medium">
        <color rgb="FF002060"/>
      </top>
      <bottom style="medium">
        <color rgb="FF002060"/>
      </bottom>
      <diagonal/>
    </border>
    <border>
      <left style="thick">
        <color rgb="FF002060"/>
      </left>
      <right style="medium">
        <color rgb="FF002060"/>
      </right>
      <top style="medium">
        <color rgb="FF002060"/>
      </top>
      <bottom style="thin">
        <color rgb="FF002060"/>
      </bottom>
      <diagonal/>
    </border>
    <border>
      <left style="thin">
        <color rgb="FF002060"/>
      </left>
      <right style="thick">
        <color rgb="FF002060"/>
      </right>
      <top style="medium">
        <color rgb="FF002060"/>
      </top>
      <bottom style="medium">
        <color rgb="FF002060"/>
      </bottom>
      <diagonal/>
    </border>
    <border>
      <left style="thick">
        <color rgb="FF002060"/>
      </left>
      <right style="medium">
        <color rgb="FF002060"/>
      </right>
      <top style="thin">
        <color rgb="FF002060"/>
      </top>
      <bottom style="thin">
        <color rgb="FF002060"/>
      </bottom>
      <diagonal/>
    </border>
    <border>
      <left style="thin">
        <color rgb="FF002060"/>
      </left>
      <right style="thick">
        <color rgb="FF002060"/>
      </right>
      <top/>
      <bottom style="thin">
        <color rgb="FF002060"/>
      </bottom>
      <diagonal/>
    </border>
    <border>
      <left style="thin">
        <color rgb="FF002060"/>
      </left>
      <right style="thick">
        <color rgb="FF002060"/>
      </right>
      <top style="thin">
        <color rgb="FF002060"/>
      </top>
      <bottom style="thin">
        <color rgb="FF002060"/>
      </bottom>
      <diagonal/>
    </border>
    <border>
      <left style="thin">
        <color rgb="FF002060"/>
      </left>
      <right style="thick">
        <color rgb="FF002060"/>
      </right>
      <top style="thin">
        <color rgb="FF002060"/>
      </top>
      <bottom/>
      <diagonal/>
    </border>
    <border>
      <left style="thin">
        <color rgb="FF002060"/>
      </left>
      <right style="thick">
        <color rgb="FF002060"/>
      </right>
      <top style="medium">
        <color rgb="FF002060"/>
      </top>
      <bottom style="thin">
        <color rgb="FF002060"/>
      </bottom>
      <diagonal/>
    </border>
    <border>
      <left style="thin">
        <color rgb="FF002060"/>
      </left>
      <right style="thick">
        <color rgb="FF002060"/>
      </right>
      <top style="thin">
        <color rgb="FF002060"/>
      </top>
      <bottom style="medium">
        <color rgb="FF002060"/>
      </bottom>
      <diagonal/>
    </border>
    <border>
      <left style="thick">
        <color rgb="FF002060"/>
      </left>
      <right style="medium">
        <color rgb="FF002060"/>
      </right>
      <top style="thin">
        <color rgb="FF002060"/>
      </top>
      <bottom style="medium">
        <color rgb="FF002060"/>
      </bottom>
      <diagonal/>
    </border>
    <border>
      <left style="thin">
        <color rgb="FF002060"/>
      </left>
      <right style="thick">
        <color rgb="FF002060"/>
      </right>
      <top/>
      <bottom style="medium">
        <color rgb="FF002060"/>
      </bottom>
      <diagonal/>
    </border>
    <border>
      <left style="thick">
        <color rgb="FF002060"/>
      </left>
      <right style="thin">
        <color rgb="FF002060"/>
      </right>
      <top style="medium">
        <color rgb="FF002060"/>
      </top>
      <bottom style="thin">
        <color rgb="FF002060"/>
      </bottom>
      <diagonal/>
    </border>
    <border>
      <left style="thick">
        <color rgb="FF002060"/>
      </left>
      <right style="thin">
        <color rgb="FF002060"/>
      </right>
      <top style="thin">
        <color rgb="FF002060"/>
      </top>
      <bottom style="thin">
        <color rgb="FF002060"/>
      </bottom>
      <diagonal/>
    </border>
    <border>
      <left style="thick">
        <color rgb="FF002060"/>
      </left>
      <right style="thin">
        <color rgb="FF002060"/>
      </right>
      <top style="thin">
        <color rgb="FF002060"/>
      </top>
      <bottom style="medium">
        <color rgb="FF002060"/>
      </bottom>
      <diagonal/>
    </border>
    <border>
      <left style="thick">
        <color rgb="FF002060"/>
      </left>
      <right style="thin">
        <color rgb="FF002060"/>
      </right>
      <top/>
      <bottom style="medium">
        <color auto="1"/>
      </bottom>
      <diagonal/>
    </border>
    <border>
      <left style="thin">
        <color rgb="FF002060"/>
      </left>
      <right style="thick">
        <color rgb="FF002060"/>
      </right>
      <top/>
      <bottom style="medium">
        <color auto="1"/>
      </bottom>
      <diagonal/>
    </border>
    <border>
      <left style="thick">
        <color rgb="FF002060"/>
      </left>
      <right/>
      <top style="medium">
        <color indexed="64"/>
      </top>
      <bottom/>
      <diagonal/>
    </border>
    <border>
      <left style="thick">
        <color rgb="FF002060"/>
      </left>
      <right/>
      <top/>
      <bottom style="medium">
        <color indexed="64"/>
      </bottom>
      <diagonal/>
    </border>
    <border>
      <left/>
      <right style="thick">
        <color rgb="FF002060"/>
      </right>
      <top style="medium">
        <color indexed="64"/>
      </top>
      <bottom/>
      <diagonal/>
    </border>
    <border>
      <left style="thick">
        <color rgb="FF002060"/>
      </left>
      <right/>
      <top/>
      <bottom style="thick">
        <color rgb="FF002060"/>
      </bottom>
      <diagonal/>
    </border>
    <border>
      <left/>
      <right/>
      <top/>
      <bottom style="thick">
        <color rgb="FF002060"/>
      </bottom>
      <diagonal/>
    </border>
    <border>
      <left style="medium">
        <color indexed="64"/>
      </left>
      <right/>
      <top/>
      <bottom style="thick">
        <color rgb="FF002060"/>
      </bottom>
      <diagonal/>
    </border>
    <border>
      <left/>
      <right style="medium">
        <color indexed="64"/>
      </right>
      <top/>
      <bottom style="thick">
        <color rgb="FF002060"/>
      </bottom>
      <diagonal/>
    </border>
    <border>
      <left/>
      <right style="thick">
        <color rgb="FF002060"/>
      </right>
      <top/>
      <bottom style="thick">
        <color rgb="FF002060"/>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dashed">
        <color auto="1"/>
      </left>
      <right style="dashed">
        <color auto="1"/>
      </right>
      <top style="dashed">
        <color auto="1"/>
      </top>
      <bottom style="dashed">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dashed">
        <color auto="1"/>
      </left>
      <right/>
      <top style="dashed">
        <color auto="1"/>
      </top>
      <bottom style="dashed">
        <color auto="1"/>
      </bottom>
      <diagonal/>
    </border>
    <border>
      <left/>
      <right/>
      <top style="dashed">
        <color indexed="64"/>
      </top>
      <bottom style="dashed">
        <color indexed="64"/>
      </bottom>
      <diagonal/>
    </border>
    <border>
      <left/>
      <right style="dashed">
        <color auto="1"/>
      </right>
      <top style="dashed">
        <color auto="1"/>
      </top>
      <bottom style="dashed">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8">
    <xf numFmtId="0" fontId="0"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11" fillId="0" borderId="0" applyNumberFormat="0" applyFill="0" applyBorder="0" applyAlignment="0" applyProtection="0">
      <alignment vertical="top"/>
      <protection locked="0"/>
    </xf>
    <xf numFmtId="43" fontId="1" fillId="0" borderId="0" applyFont="0" applyFill="0" applyBorder="0" applyAlignment="0" applyProtection="0"/>
  </cellStyleXfs>
  <cellXfs count="883">
    <xf numFmtId="0" fontId="0" fillId="0" borderId="0" xfId="0"/>
    <xf numFmtId="166" fontId="0" fillId="2" borderId="0" xfId="1" applyNumberFormat="1" applyFont="1" applyFill="1"/>
    <xf numFmtId="166" fontId="4" fillId="2" borderId="0" xfId="1" applyNumberFormat="1" applyFont="1" applyFill="1"/>
    <xf numFmtId="167" fontId="0" fillId="2" borderId="0" xfId="3" applyNumberFormat="1" applyFont="1" applyFill="1" applyAlignment="1">
      <alignment vertical="center"/>
    </xf>
    <xf numFmtId="166" fontId="0" fillId="2" borderId="0" xfId="1" applyNumberFormat="1" applyFont="1" applyFill="1" applyAlignment="1">
      <alignment vertical="center"/>
    </xf>
    <xf numFmtId="166" fontId="4" fillId="2" borderId="0" xfId="1" applyNumberFormat="1" applyFont="1" applyFill="1" applyAlignment="1">
      <alignment horizontal="left" indent="25"/>
    </xf>
    <xf numFmtId="0" fontId="0" fillId="2" borderId="0" xfId="0" applyFill="1"/>
    <xf numFmtId="0" fontId="4" fillId="2" borderId="0" xfId="0" applyFont="1" applyFill="1" applyAlignment="1">
      <alignment horizontal="left" indent="22"/>
    </xf>
    <xf numFmtId="0" fontId="4" fillId="2" borderId="0" xfId="0" applyFont="1" applyFill="1"/>
    <xf numFmtId="167" fontId="0" fillId="2" borderId="0" xfId="3" applyNumberFormat="1" applyFont="1" applyFill="1"/>
    <xf numFmtId="0" fontId="0" fillId="2" borderId="0" xfId="0" applyFill="1" applyAlignment="1">
      <alignment vertical="center"/>
    </xf>
    <xf numFmtId="0" fontId="6" fillId="2" borderId="0" xfId="0" applyFont="1" applyFill="1"/>
    <xf numFmtId="0" fontId="7" fillId="2" borderId="0" xfId="0" applyFont="1" applyFill="1"/>
    <xf numFmtId="164" fontId="7" fillId="2" borderId="0" xfId="4" applyFont="1" applyFill="1"/>
    <xf numFmtId="0" fontId="8" fillId="2" borderId="0" xfId="0" applyFont="1" applyFill="1"/>
    <xf numFmtId="164" fontId="0" fillId="2" borderId="0" xfId="4" applyFont="1" applyFill="1"/>
    <xf numFmtId="0" fontId="7" fillId="2" borderId="0" xfId="0" applyFont="1" applyFill="1" applyAlignment="1">
      <alignment horizontal="left" indent="5"/>
    </xf>
    <xf numFmtId="167" fontId="7" fillId="2" borderId="0" xfId="3" applyNumberFormat="1" applyFont="1" applyFill="1"/>
    <xf numFmtId="164" fontId="9" fillId="2" borderId="0" xfId="4" applyFont="1" applyFill="1"/>
    <xf numFmtId="0" fontId="0" fillId="2" borderId="0" xfId="0" quotePrefix="1" applyFill="1" applyAlignment="1">
      <alignment horizontal="right"/>
    </xf>
    <xf numFmtId="43" fontId="0" fillId="2" borderId="0" xfId="1" applyFont="1" applyFill="1"/>
    <xf numFmtId="0" fontId="4" fillId="2" borderId="5" xfId="0" applyFont="1" applyFill="1" applyBorder="1"/>
    <xf numFmtId="0" fontId="0" fillId="5" borderId="6" xfId="0" applyFill="1" applyBorder="1"/>
    <xf numFmtId="0" fontId="0" fillId="5" borderId="7" xfId="0" applyFill="1" applyBorder="1"/>
    <xf numFmtId="0" fontId="0" fillId="6" borderId="7" xfId="0" applyFill="1" applyBorder="1"/>
    <xf numFmtId="0" fontId="13" fillId="2" borderId="8" xfId="0" applyFont="1" applyFill="1" applyBorder="1"/>
    <xf numFmtId="0" fontId="0" fillId="5" borderId="9" xfId="0" applyFill="1" applyBorder="1"/>
    <xf numFmtId="164" fontId="13" fillId="5" borderId="7" xfId="4" applyFont="1" applyFill="1" applyBorder="1"/>
    <xf numFmtId="164" fontId="13" fillId="6" borderId="7" xfId="4" applyFont="1" applyFill="1" applyBorder="1"/>
    <xf numFmtId="168" fontId="0" fillId="2" borderId="0" xfId="0" applyNumberFormat="1" applyFill="1"/>
    <xf numFmtId="0" fontId="13" fillId="2" borderId="8" xfId="0" applyFont="1" applyFill="1" applyBorder="1" applyAlignment="1">
      <alignment horizontal="left" indent="2"/>
    </xf>
    <xf numFmtId="0" fontId="13" fillId="5" borderId="7" xfId="1" applyNumberFormat="1" applyFont="1" applyFill="1" applyBorder="1"/>
    <xf numFmtId="168" fontId="13" fillId="6" borderId="7" xfId="1" applyNumberFormat="1" applyFont="1" applyFill="1" applyBorder="1"/>
    <xf numFmtId="0" fontId="14" fillId="2" borderId="10" xfId="0" applyFont="1" applyFill="1" applyBorder="1"/>
    <xf numFmtId="0" fontId="15" fillId="5" borderId="11" xfId="0" applyFont="1" applyFill="1" applyBorder="1"/>
    <xf numFmtId="164" fontId="14" fillId="5" borderId="4" xfId="4" applyFont="1" applyFill="1" applyBorder="1"/>
    <xf numFmtId="164" fontId="14" fillId="6" borderId="4" xfId="4" applyFont="1" applyFill="1" applyBorder="1"/>
    <xf numFmtId="0" fontId="4" fillId="2" borderId="8" xfId="0" applyFont="1" applyFill="1" applyBorder="1"/>
    <xf numFmtId="43" fontId="13" fillId="5" borderId="7" xfId="1" applyFont="1" applyFill="1" applyBorder="1"/>
    <xf numFmtId="43" fontId="13" fillId="6" borderId="7" xfId="1" applyFont="1" applyFill="1" applyBorder="1"/>
    <xf numFmtId="0" fontId="16" fillId="2" borderId="10" xfId="0" applyFont="1" applyFill="1" applyBorder="1"/>
    <xf numFmtId="0" fontId="0" fillId="5" borderId="11" xfId="0" applyFill="1" applyBorder="1"/>
    <xf numFmtId="0" fontId="14" fillId="5" borderId="4" xfId="1" applyNumberFormat="1" applyFont="1" applyFill="1" applyBorder="1"/>
    <xf numFmtId="43" fontId="13" fillId="2" borderId="8" xfId="1" applyFont="1" applyFill="1" applyBorder="1" applyAlignment="1">
      <alignment horizontal="left" indent="1"/>
    </xf>
    <xf numFmtId="164" fontId="13" fillId="7" borderId="9" xfId="4" applyFont="1" applyFill="1" applyBorder="1"/>
    <xf numFmtId="0" fontId="13" fillId="8" borderId="7" xfId="1" applyNumberFormat="1" applyFont="1" applyFill="1" applyBorder="1"/>
    <xf numFmtId="0" fontId="13" fillId="6" borderId="7" xfId="1" applyNumberFormat="1" applyFont="1" applyFill="1" applyBorder="1"/>
    <xf numFmtId="43" fontId="13" fillId="2" borderId="12" xfId="1" applyFont="1" applyFill="1" applyBorder="1" applyAlignment="1">
      <alignment horizontal="left" indent="1"/>
    </xf>
    <xf numFmtId="164" fontId="13" fillId="7" borderId="13" xfId="4" applyFont="1" applyFill="1" applyBorder="1"/>
    <xf numFmtId="0" fontId="13" fillId="5" borderId="14" xfId="1" applyNumberFormat="1" applyFont="1" applyFill="1" applyBorder="1"/>
    <xf numFmtId="0" fontId="13" fillId="8" borderId="14" xfId="1" applyNumberFormat="1" applyFont="1" applyFill="1" applyBorder="1"/>
    <xf numFmtId="0" fontId="13" fillId="6" borderId="14" xfId="1" applyNumberFormat="1" applyFont="1" applyFill="1" applyBorder="1"/>
    <xf numFmtId="43" fontId="17" fillId="2" borderId="0" xfId="1" applyFont="1" applyFill="1" applyBorder="1" applyAlignment="1">
      <alignment horizontal="left" indent="2"/>
    </xf>
    <xf numFmtId="167" fontId="18" fillId="2" borderId="0" xfId="3" applyNumberFormat="1" applyFont="1" applyFill="1"/>
    <xf numFmtId="43" fontId="17" fillId="2" borderId="0" xfId="1" applyFont="1" applyFill="1" applyBorder="1" applyAlignment="1">
      <alignment horizontal="left"/>
    </xf>
    <xf numFmtId="0" fontId="2" fillId="5" borderId="11" xfId="0" applyFont="1" applyFill="1" applyBorder="1"/>
    <xf numFmtId="164" fontId="19" fillId="9" borderId="4" xfId="4" applyFont="1" applyFill="1" applyBorder="1"/>
    <xf numFmtId="0" fontId="2" fillId="2" borderId="0" xfId="0" applyFont="1" applyFill="1"/>
    <xf numFmtId="0" fontId="20" fillId="10" borderId="10" xfId="0" applyFont="1" applyFill="1" applyBorder="1" applyAlignment="1">
      <alignment vertical="center"/>
    </xf>
    <xf numFmtId="0" fontId="0" fillId="10" borderId="11" xfId="0" applyFill="1" applyBorder="1"/>
    <xf numFmtId="164" fontId="14" fillId="10" borderId="4" xfId="4" applyFont="1" applyFill="1" applyBorder="1"/>
    <xf numFmtId="0" fontId="16" fillId="2" borderId="8" xfId="0" applyFont="1" applyFill="1" applyBorder="1"/>
    <xf numFmtId="0" fontId="13" fillId="11" borderId="9" xfId="1" applyNumberFormat="1" applyFont="1" applyFill="1" applyBorder="1"/>
    <xf numFmtId="43" fontId="13" fillId="11" borderId="7" xfId="1" applyFont="1" applyFill="1" applyBorder="1"/>
    <xf numFmtId="164" fontId="13" fillId="11" borderId="7" xfId="4" applyFont="1" applyFill="1" applyBorder="1"/>
    <xf numFmtId="0" fontId="13" fillId="11" borderId="7" xfId="2" applyNumberFormat="1" applyFont="1" applyFill="1" applyBorder="1"/>
    <xf numFmtId="43" fontId="17" fillId="2" borderId="0" xfId="1" quotePrefix="1" applyFont="1" applyFill="1" applyBorder="1" applyAlignment="1">
      <alignment horizontal="left" indent="2"/>
    </xf>
    <xf numFmtId="164" fontId="2" fillId="2" borderId="0" xfId="4" applyFont="1" applyFill="1"/>
    <xf numFmtId="164" fontId="13" fillId="11" borderId="9" xfId="4" applyFont="1" applyFill="1" applyBorder="1"/>
    <xf numFmtId="0" fontId="13" fillId="11" borderId="7" xfId="1" applyNumberFormat="1" applyFont="1" applyFill="1" applyBorder="1"/>
    <xf numFmtId="0" fontId="13" fillId="11" borderId="13" xfId="1" applyNumberFormat="1" applyFont="1" applyFill="1" applyBorder="1"/>
    <xf numFmtId="43" fontId="13" fillId="11" borderId="15" xfId="1" applyFont="1" applyFill="1" applyBorder="1"/>
    <xf numFmtId="164" fontId="13" fillId="11" borderId="12" xfId="4" applyFont="1" applyFill="1" applyBorder="1"/>
    <xf numFmtId="0" fontId="13" fillId="11" borderId="14" xfId="2" applyNumberFormat="1" applyFont="1" applyFill="1" applyBorder="1"/>
    <xf numFmtId="164" fontId="13" fillId="11" borderId="14" xfId="4" applyFont="1" applyFill="1" applyBorder="1"/>
    <xf numFmtId="0" fontId="0" fillId="11" borderId="9" xfId="0" applyFill="1" applyBorder="1"/>
    <xf numFmtId="169" fontId="0" fillId="2" borderId="0" xfId="0" applyNumberFormat="1" applyFill="1"/>
    <xf numFmtId="0" fontId="0" fillId="11" borderId="7" xfId="0" applyFill="1" applyBorder="1"/>
    <xf numFmtId="164" fontId="0" fillId="11" borderId="7" xfId="4" applyFont="1" applyFill="1" applyBorder="1"/>
    <xf numFmtId="43" fontId="13" fillId="2" borderId="8" xfId="1" applyFont="1" applyFill="1" applyBorder="1" applyAlignment="1">
      <alignment horizontal="left" vertical="center" wrapText="1" indent="1"/>
    </xf>
    <xf numFmtId="170" fontId="21" fillId="2" borderId="0" xfId="0" applyNumberFormat="1" applyFont="1" applyFill="1"/>
    <xf numFmtId="0" fontId="0" fillId="11" borderId="15" xfId="0" applyFill="1" applyBorder="1"/>
    <xf numFmtId="168" fontId="0" fillId="11" borderId="9" xfId="0" applyNumberFormat="1" applyFill="1" applyBorder="1"/>
    <xf numFmtId="164" fontId="13" fillId="11" borderId="13" xfId="4" applyFont="1" applyFill="1" applyBorder="1"/>
    <xf numFmtId="0" fontId="13" fillId="11" borderId="14" xfId="1" applyNumberFormat="1" applyFont="1" applyFill="1" applyBorder="1"/>
    <xf numFmtId="0" fontId="22" fillId="4" borderId="10" xfId="0" applyFont="1" applyFill="1" applyBorder="1" applyAlignment="1">
      <alignment vertical="center" wrapText="1"/>
    </xf>
    <xf numFmtId="164" fontId="23" fillId="4" borderId="11" xfId="4" applyFont="1" applyFill="1" applyBorder="1" applyAlignment="1">
      <alignment vertical="center"/>
    </xf>
    <xf numFmtId="164" fontId="22" fillId="4" borderId="4" xfId="4" applyFont="1" applyFill="1" applyBorder="1" applyAlignment="1">
      <alignment vertical="center"/>
    </xf>
    <xf numFmtId="164" fontId="23" fillId="4" borderId="4" xfId="4" applyFont="1" applyFill="1" applyBorder="1" applyAlignment="1">
      <alignment vertical="center"/>
    </xf>
    <xf numFmtId="168" fontId="24" fillId="12" borderId="11" xfId="1" applyNumberFormat="1" applyFont="1" applyFill="1" applyBorder="1" applyAlignment="1">
      <alignment vertical="center"/>
    </xf>
    <xf numFmtId="0" fontId="25" fillId="12" borderId="4" xfId="0" applyFont="1" applyFill="1" applyBorder="1"/>
    <xf numFmtId="168" fontId="24" fillId="12" borderId="4" xfId="1" applyNumberFormat="1" applyFont="1" applyFill="1" applyBorder="1"/>
    <xf numFmtId="164" fontId="26" fillId="12" borderId="4" xfId="4" applyFont="1" applyFill="1" applyBorder="1"/>
    <xf numFmtId="168" fontId="24" fillId="13" borderId="11" xfId="1" applyNumberFormat="1" applyFont="1" applyFill="1" applyBorder="1" applyAlignment="1">
      <alignment vertical="center"/>
    </xf>
    <xf numFmtId="0" fontId="25" fillId="13" borderId="4" xfId="0" applyFont="1" applyFill="1" applyBorder="1"/>
    <xf numFmtId="168" fontId="24" fillId="13" borderId="4" xfId="1" applyNumberFormat="1" applyFont="1" applyFill="1" applyBorder="1"/>
    <xf numFmtId="164" fontId="26" fillId="13" borderId="4" xfId="4" applyFont="1" applyFill="1" applyBorder="1"/>
    <xf numFmtId="168" fontId="19" fillId="9" borderId="11" xfId="1" applyNumberFormat="1" applyFont="1" applyFill="1" applyBorder="1"/>
    <xf numFmtId="0" fontId="27" fillId="9" borderId="4" xfId="0" applyFont="1" applyFill="1" applyBorder="1"/>
    <xf numFmtId="168" fontId="19" fillId="9" borderId="4" xfId="1" applyNumberFormat="1" applyFont="1" applyFill="1" applyBorder="1"/>
    <xf numFmtId="0" fontId="28" fillId="9" borderId="16" xfId="0" applyFont="1" applyFill="1" applyBorder="1" applyAlignment="1">
      <alignment vertical="center"/>
    </xf>
    <xf numFmtId="0" fontId="29" fillId="9" borderId="2" xfId="0" applyFont="1" applyFill="1" applyBorder="1"/>
    <xf numFmtId="0" fontId="29" fillId="9" borderId="3" xfId="0" applyFont="1" applyFill="1" applyBorder="1"/>
    <xf numFmtId="0" fontId="29" fillId="9" borderId="4" xfId="0" applyFont="1" applyFill="1" applyBorder="1"/>
    <xf numFmtId="164" fontId="28" fillId="9" borderId="16" xfId="4" applyFont="1" applyFill="1" applyBorder="1" applyAlignment="1">
      <alignment vertical="center"/>
    </xf>
    <xf numFmtId="164" fontId="23" fillId="14" borderId="4" xfId="4" applyFont="1" applyFill="1" applyBorder="1" applyAlignment="1">
      <alignment vertical="center"/>
    </xf>
    <xf numFmtId="0" fontId="2" fillId="15" borderId="2" xfId="0" applyFont="1" applyFill="1" applyBorder="1"/>
    <xf numFmtId="168" fontId="14" fillId="15" borderId="3" xfId="1" applyNumberFormat="1" applyFont="1" applyFill="1" applyBorder="1"/>
    <xf numFmtId="164" fontId="30" fillId="6" borderId="4" xfId="4" applyFont="1" applyFill="1" applyBorder="1"/>
    <xf numFmtId="0" fontId="31" fillId="2" borderId="0" xfId="0" quotePrefix="1" applyFont="1" applyFill="1" applyAlignment="1">
      <alignment horizontal="center" vertical="center"/>
    </xf>
    <xf numFmtId="0" fontId="4" fillId="2" borderId="17" xfId="0" applyFont="1" applyFill="1" applyBorder="1"/>
    <xf numFmtId="0" fontId="0" fillId="13" borderId="17" xfId="0" applyFill="1" applyBorder="1"/>
    <xf numFmtId="0" fontId="0" fillId="13" borderId="18" xfId="0" applyFill="1" applyBorder="1"/>
    <xf numFmtId="0" fontId="0" fillId="13" borderId="19" xfId="0" applyFill="1" applyBorder="1"/>
    <xf numFmtId="0" fontId="0" fillId="6" borderId="19" xfId="0" applyFill="1" applyBorder="1"/>
    <xf numFmtId="0" fontId="13" fillId="2" borderId="20" xfId="0" applyFont="1" applyFill="1" applyBorder="1"/>
    <xf numFmtId="0" fontId="0" fillId="13" borderId="20" xfId="0" applyFill="1" applyBorder="1"/>
    <xf numFmtId="0" fontId="0" fillId="13" borderId="0" xfId="0" applyFill="1" applyBorder="1"/>
    <xf numFmtId="164" fontId="13" fillId="13" borderId="7" xfId="4" applyFont="1" applyFill="1" applyBorder="1"/>
    <xf numFmtId="0" fontId="13" fillId="2" borderId="20" xfId="0" applyFont="1" applyFill="1" applyBorder="1" applyAlignment="1">
      <alignment horizontal="left" indent="2"/>
    </xf>
    <xf numFmtId="0" fontId="14" fillId="2" borderId="2" xfId="0" applyFont="1" applyFill="1" applyBorder="1"/>
    <xf numFmtId="0" fontId="0" fillId="13" borderId="2" xfId="0" applyFill="1" applyBorder="1"/>
    <xf numFmtId="0" fontId="0" fillId="13" borderId="3" xfId="0" applyFill="1" applyBorder="1"/>
    <xf numFmtId="164" fontId="13" fillId="13" borderId="4" xfId="4" applyFont="1" applyFill="1" applyBorder="1"/>
    <xf numFmtId="0" fontId="4" fillId="2" borderId="20" xfId="0" applyFont="1" applyFill="1" applyBorder="1"/>
    <xf numFmtId="0" fontId="16" fillId="2" borderId="2" xfId="0" applyFont="1" applyFill="1" applyBorder="1"/>
    <xf numFmtId="43" fontId="13" fillId="2" borderId="20" xfId="1" applyFont="1" applyFill="1" applyBorder="1" applyAlignment="1">
      <alignment horizontal="left" indent="1"/>
    </xf>
    <xf numFmtId="0" fontId="16" fillId="2" borderId="20" xfId="0" applyFont="1" applyFill="1" applyBorder="1"/>
    <xf numFmtId="0" fontId="7" fillId="2" borderId="17" xfId="0" applyFont="1" applyFill="1" applyBorder="1"/>
    <xf numFmtId="0" fontId="7" fillId="2" borderId="18" xfId="0" applyFont="1" applyFill="1" applyBorder="1"/>
    <xf numFmtId="0" fontId="7" fillId="2" borderId="19" xfId="0" applyFont="1" applyFill="1" applyBorder="1"/>
    <xf numFmtId="167" fontId="7" fillId="2" borderId="5" xfId="3" applyNumberFormat="1" applyFont="1" applyFill="1" applyBorder="1"/>
    <xf numFmtId="0" fontId="7" fillId="2" borderId="21" xfId="0" applyFont="1" applyFill="1" applyBorder="1"/>
    <xf numFmtId="0" fontId="7" fillId="2" borderId="1" xfId="0" applyFont="1" applyFill="1" applyBorder="1"/>
    <xf numFmtId="0" fontId="7" fillId="2" borderId="22" xfId="0" applyFont="1" applyFill="1" applyBorder="1"/>
    <xf numFmtId="167" fontId="7" fillId="2" borderId="16" xfId="3" applyNumberFormat="1" applyFont="1" applyFill="1" applyBorder="1"/>
    <xf numFmtId="167" fontId="32" fillId="2" borderId="10" xfId="3" applyNumberFormat="1" applyFont="1" applyFill="1" applyBorder="1" applyAlignment="1">
      <alignment horizontal="center" vertical="center"/>
    </xf>
    <xf numFmtId="43" fontId="13" fillId="2" borderId="20" xfId="1" applyFont="1" applyFill="1" applyBorder="1" applyAlignment="1">
      <alignment horizontal="left" vertical="center" wrapText="1" indent="1"/>
    </xf>
    <xf numFmtId="0" fontId="7" fillId="2" borderId="2" xfId="0" applyFont="1" applyFill="1" applyBorder="1"/>
    <xf numFmtId="0" fontId="7" fillId="2" borderId="3" xfId="0" applyFont="1" applyFill="1" applyBorder="1"/>
    <xf numFmtId="0" fontId="7" fillId="2" borderId="4" xfId="0" applyFont="1" applyFill="1" applyBorder="1"/>
    <xf numFmtId="167" fontId="7" fillId="2" borderId="10" xfId="3" applyNumberFormat="1" applyFont="1" applyFill="1" applyBorder="1"/>
    <xf numFmtId="49" fontId="30" fillId="6" borderId="4" xfId="4" applyNumberFormat="1" applyFont="1" applyFill="1" applyBorder="1" applyAlignment="1">
      <alignment horizontal="right"/>
    </xf>
    <xf numFmtId="0" fontId="14" fillId="2" borderId="10" xfId="0" applyFont="1" applyFill="1" applyBorder="1" applyAlignment="1">
      <alignment vertical="center"/>
    </xf>
    <xf numFmtId="0" fontId="14" fillId="17" borderId="23" xfId="0" applyFont="1" applyFill="1" applyBorder="1"/>
    <xf numFmtId="0" fontId="7" fillId="17" borderId="24" xfId="0" applyFont="1" applyFill="1" applyBorder="1"/>
    <xf numFmtId="0" fontId="7" fillId="17" borderId="25" xfId="0" applyFont="1" applyFill="1" applyBorder="1"/>
    <xf numFmtId="167" fontId="33" fillId="17" borderId="10" xfId="3" applyNumberFormat="1" applyFont="1" applyFill="1" applyBorder="1"/>
    <xf numFmtId="0" fontId="14" fillId="17" borderId="26" xfId="0" applyFont="1" applyFill="1" applyBorder="1"/>
    <xf numFmtId="0" fontId="7" fillId="17" borderId="27" xfId="0" applyFont="1" applyFill="1" applyBorder="1"/>
    <xf numFmtId="0" fontId="7" fillId="17" borderId="28" xfId="0" applyFont="1" applyFill="1" applyBorder="1"/>
    <xf numFmtId="10" fontId="34" fillId="17" borderId="7" xfId="5" applyNumberFormat="1" applyFont="1" applyFill="1" applyBorder="1"/>
    <xf numFmtId="0" fontId="14" fillId="17" borderId="29" xfId="0" applyFont="1" applyFill="1" applyBorder="1"/>
    <xf numFmtId="0" fontId="7" fillId="17" borderId="30" xfId="0" applyFont="1" applyFill="1" applyBorder="1"/>
    <xf numFmtId="0" fontId="7" fillId="17" borderId="31" xfId="0" applyFont="1" applyFill="1" applyBorder="1"/>
    <xf numFmtId="0" fontId="14" fillId="2" borderId="5" xfId="0" applyFont="1" applyFill="1" applyBorder="1" applyAlignment="1">
      <alignment horizontal="center" vertical="center" wrapText="1"/>
    </xf>
    <xf numFmtId="0" fontId="0" fillId="2" borderId="32" xfId="0" applyFill="1" applyBorder="1"/>
    <xf numFmtId="42" fontId="7" fillId="2" borderId="33" xfId="0" applyNumberFormat="1" applyFont="1" applyFill="1" applyBorder="1"/>
    <xf numFmtId="42" fontId="7" fillId="2" borderId="34" xfId="0" applyNumberFormat="1" applyFont="1" applyFill="1" applyBorder="1"/>
    <xf numFmtId="0" fontId="0" fillId="2" borderId="35" xfId="0" applyFill="1" applyBorder="1"/>
    <xf numFmtId="42" fontId="7" fillId="2" borderId="36" xfId="0" applyNumberFormat="1" applyFont="1" applyFill="1" applyBorder="1"/>
    <xf numFmtId="42" fontId="7" fillId="2" borderId="37" xfId="0" applyNumberFormat="1" applyFont="1" applyFill="1" applyBorder="1"/>
    <xf numFmtId="10" fontId="7" fillId="2" borderId="36" xfId="5" applyNumberFormat="1" applyFont="1" applyFill="1" applyBorder="1"/>
    <xf numFmtId="0" fontId="0" fillId="18" borderId="38" xfId="0" applyFill="1" applyBorder="1"/>
    <xf numFmtId="42" fontId="7" fillId="18" borderId="39" xfId="0" applyNumberFormat="1" applyFont="1" applyFill="1" applyBorder="1"/>
    <xf numFmtId="42" fontId="7" fillId="18" borderId="40" xfId="0" applyNumberFormat="1" applyFont="1" applyFill="1" applyBorder="1"/>
    <xf numFmtId="0" fontId="0" fillId="2" borderId="26" xfId="0" applyFill="1" applyBorder="1"/>
    <xf numFmtId="171" fontId="7" fillId="2" borderId="27" xfId="0" applyNumberFormat="1" applyFont="1" applyFill="1" applyBorder="1"/>
    <xf numFmtId="42" fontId="7" fillId="2" borderId="28" xfId="0" applyNumberFormat="1" applyFont="1" applyFill="1" applyBorder="1"/>
    <xf numFmtId="0" fontId="36" fillId="4" borderId="0" xfId="0" applyFont="1" applyFill="1"/>
    <xf numFmtId="0" fontId="3" fillId="4" borderId="0" xfId="0" applyFont="1" applyFill="1"/>
    <xf numFmtId="170" fontId="37" fillId="4" borderId="0" xfId="0" applyNumberFormat="1" applyFont="1" applyFill="1" applyAlignment="1">
      <alignment horizontal="left" indent="2"/>
    </xf>
    <xf numFmtId="43" fontId="38" fillId="4" borderId="0" xfId="1" applyFont="1" applyFill="1" applyAlignment="1">
      <alignment horizontal="left" vertical="center"/>
    </xf>
    <xf numFmtId="170" fontId="38" fillId="4" borderId="0" xfId="3" applyNumberFormat="1" applyFont="1" applyFill="1" applyAlignment="1">
      <alignment vertical="center"/>
    </xf>
    <xf numFmtId="0" fontId="39" fillId="2" borderId="0" xfId="0" applyFont="1" applyFill="1"/>
    <xf numFmtId="0" fontId="40" fillId="2" borderId="0" xfId="0" applyFont="1" applyFill="1"/>
    <xf numFmtId="168" fontId="14" fillId="5" borderId="10" xfId="1" applyNumberFormat="1" applyFont="1" applyFill="1" applyBorder="1"/>
    <xf numFmtId="0" fontId="41" fillId="2" borderId="0" xfId="0" applyFont="1" applyFill="1"/>
    <xf numFmtId="43" fontId="14" fillId="5" borderId="10" xfId="1" applyFont="1" applyFill="1" applyBorder="1"/>
    <xf numFmtId="0" fontId="42" fillId="4" borderId="41" xfId="0" applyFont="1" applyFill="1" applyBorder="1" applyAlignment="1">
      <alignment vertical="center"/>
    </xf>
    <xf numFmtId="0" fontId="43" fillId="4" borderId="41" xfId="0" applyFont="1" applyFill="1" applyBorder="1" applyAlignment="1">
      <alignment vertical="center"/>
    </xf>
    <xf numFmtId="170" fontId="42" fillId="4" borderId="41" xfId="0" applyNumberFormat="1" applyFont="1" applyFill="1" applyBorder="1" applyAlignment="1">
      <alignment horizontal="left" vertical="center"/>
    </xf>
    <xf numFmtId="0" fontId="44" fillId="19" borderId="41" xfId="0" applyFont="1" applyFill="1" applyBorder="1" applyAlignment="1">
      <alignment vertical="center"/>
    </xf>
    <xf numFmtId="0" fontId="45" fillId="19" borderId="41" xfId="0" applyFont="1" applyFill="1" applyBorder="1" applyAlignment="1">
      <alignment vertical="center"/>
    </xf>
    <xf numFmtId="170" fontId="44" fillId="19" borderId="41" xfId="0" applyNumberFormat="1" applyFont="1" applyFill="1" applyBorder="1" applyAlignment="1">
      <alignment horizontal="left" vertical="center"/>
    </xf>
    <xf numFmtId="0" fontId="44" fillId="19" borderId="41" xfId="0" applyFont="1" applyFill="1" applyBorder="1" applyAlignment="1">
      <alignment horizontal="right" vertical="center"/>
    </xf>
    <xf numFmtId="0" fontId="39" fillId="2" borderId="0" xfId="0" quotePrefix="1" applyFont="1" applyFill="1"/>
    <xf numFmtId="167" fontId="46" fillId="2" borderId="0" xfId="3" applyNumberFormat="1" applyFont="1" applyFill="1"/>
    <xf numFmtId="167" fontId="47" fillId="2" borderId="0" xfId="3" applyNumberFormat="1" applyFont="1" applyFill="1"/>
    <xf numFmtId="0" fontId="46" fillId="2" borderId="0" xfId="3" applyNumberFormat="1" applyFont="1" applyFill="1"/>
    <xf numFmtId="0" fontId="48" fillId="19" borderId="41" xfId="0" applyFont="1" applyFill="1" applyBorder="1" applyAlignment="1">
      <alignment vertical="center"/>
    </xf>
    <xf numFmtId="0" fontId="49" fillId="19" borderId="41" xfId="0" applyFont="1" applyFill="1" applyBorder="1" applyAlignment="1">
      <alignment vertical="center"/>
    </xf>
    <xf numFmtId="170" fontId="48" fillId="19" borderId="41" xfId="0" applyNumberFormat="1" applyFont="1" applyFill="1" applyBorder="1" applyAlignment="1">
      <alignment horizontal="left" vertical="center"/>
    </xf>
    <xf numFmtId="0" fontId="50" fillId="19" borderId="41" xfId="0" applyFont="1" applyFill="1" applyBorder="1" applyAlignment="1">
      <alignment horizontal="right" vertical="center"/>
    </xf>
    <xf numFmtId="0" fontId="51" fillId="2" borderId="41" xfId="0" applyFont="1" applyFill="1" applyBorder="1" applyAlignment="1">
      <alignment vertical="center"/>
    </xf>
    <xf numFmtId="0" fontId="52" fillId="2" borderId="41" xfId="0" applyFont="1" applyFill="1" applyBorder="1" applyAlignment="1">
      <alignment vertical="center"/>
    </xf>
    <xf numFmtId="170" fontId="51" fillId="2" borderId="41" xfId="0" applyNumberFormat="1" applyFont="1" applyFill="1" applyBorder="1" applyAlignment="1">
      <alignment horizontal="left" vertical="center"/>
    </xf>
    <xf numFmtId="0" fontId="62" fillId="2" borderId="0" xfId="0" applyFont="1" applyFill="1" applyBorder="1" applyAlignment="1">
      <alignment vertical="center"/>
    </xf>
    <xf numFmtId="0" fontId="63" fillId="2" borderId="0" xfId="0" applyFont="1" applyFill="1" applyBorder="1" applyProtection="1">
      <protection locked="0"/>
    </xf>
    <xf numFmtId="0" fontId="64" fillId="2" borderId="0" xfId="0" applyFont="1" applyFill="1" applyBorder="1" applyProtection="1">
      <protection locked="0"/>
    </xf>
    <xf numFmtId="0" fontId="64" fillId="2" borderId="0" xfId="0" applyFont="1" applyFill="1" applyBorder="1" applyAlignment="1" applyProtection="1">
      <alignment horizontal="left"/>
      <protection locked="0"/>
    </xf>
    <xf numFmtId="0" fontId="64" fillId="2" borderId="0" xfId="0" applyFont="1" applyFill="1" applyBorder="1"/>
    <xf numFmtId="0" fontId="64" fillId="2" borderId="0" xfId="0" applyFont="1" applyFill="1"/>
    <xf numFmtId="0" fontId="64" fillId="21" borderId="0" xfId="0" applyFont="1" applyFill="1" applyBorder="1" applyProtection="1">
      <protection locked="0"/>
    </xf>
    <xf numFmtId="0" fontId="66" fillId="21" borderId="0" xfId="0" applyFont="1" applyFill="1" applyBorder="1" applyAlignment="1">
      <alignment vertical="center" wrapText="1"/>
    </xf>
    <xf numFmtId="0" fontId="66" fillId="21" borderId="49" xfId="0" applyFont="1" applyFill="1" applyBorder="1" applyAlignment="1">
      <alignment vertical="center" wrapText="1"/>
    </xf>
    <xf numFmtId="0" fontId="69" fillId="21" borderId="0" xfId="0" applyFont="1" applyFill="1" applyBorder="1" applyProtection="1">
      <protection locked="0"/>
    </xf>
    <xf numFmtId="0" fontId="64" fillId="21" borderId="52" xfId="0" applyFont="1" applyFill="1" applyBorder="1" applyProtection="1">
      <protection locked="0"/>
    </xf>
    <xf numFmtId="0" fontId="66" fillId="21" borderId="52" xfId="0" applyFont="1" applyFill="1" applyBorder="1" applyAlignment="1">
      <alignment vertical="center" wrapText="1"/>
    </xf>
    <xf numFmtId="0" fontId="66" fillId="21" borderId="54" xfId="0" applyFont="1" applyFill="1" applyBorder="1" applyAlignment="1">
      <alignment vertical="center" wrapText="1"/>
    </xf>
    <xf numFmtId="0" fontId="70" fillId="21" borderId="0" xfId="0" applyFont="1" applyFill="1" applyBorder="1" applyAlignment="1">
      <alignment horizontal="center" vertical="center" wrapText="1"/>
    </xf>
    <xf numFmtId="0" fontId="70" fillId="21" borderId="44" xfId="0" applyFont="1" applyFill="1" applyBorder="1" applyAlignment="1">
      <alignment horizontal="center" vertical="center" wrapText="1"/>
    </xf>
    <xf numFmtId="0" fontId="67" fillId="2" borderId="0" xfId="0" applyFont="1" applyFill="1" applyBorder="1" applyAlignment="1">
      <alignment horizontal="center" vertical="center" wrapText="1"/>
    </xf>
    <xf numFmtId="0" fontId="71" fillId="2" borderId="0" xfId="0" applyFont="1" applyFill="1" applyBorder="1" applyAlignment="1">
      <alignment horizontal="center" vertical="center"/>
    </xf>
    <xf numFmtId="0" fontId="71" fillId="2" borderId="7" xfId="0" applyFont="1" applyFill="1" applyBorder="1" applyAlignment="1">
      <alignment horizontal="center" vertical="center"/>
    </xf>
    <xf numFmtId="0" fontId="73" fillId="2" borderId="0" xfId="0" applyFont="1" applyFill="1" applyBorder="1" applyAlignment="1">
      <alignment vertical="center"/>
    </xf>
    <xf numFmtId="0" fontId="75" fillId="21" borderId="0" xfId="0" applyFont="1" applyFill="1" applyBorder="1" applyAlignment="1" applyProtection="1">
      <alignment horizontal="left" vertical="center"/>
      <protection locked="0"/>
    </xf>
    <xf numFmtId="0" fontId="77" fillId="2" borderId="0" xfId="0" applyFont="1" applyFill="1" applyBorder="1"/>
    <xf numFmtId="0" fontId="77" fillId="2" borderId="49" xfId="0" applyFont="1" applyFill="1" applyBorder="1"/>
    <xf numFmtId="0" fontId="77" fillId="21" borderId="0" xfId="0" applyFont="1" applyFill="1" applyBorder="1" applyProtection="1">
      <protection locked="0"/>
    </xf>
    <xf numFmtId="0" fontId="77" fillId="21" borderId="7" xfId="0" applyFont="1" applyFill="1" applyBorder="1" applyProtection="1">
      <protection locked="0"/>
    </xf>
    <xf numFmtId="0" fontId="77" fillId="2" borderId="0" xfId="0" applyFont="1" applyFill="1" applyBorder="1" applyProtection="1">
      <protection locked="0"/>
    </xf>
    <xf numFmtId="0" fontId="78" fillId="23" borderId="0" xfId="0" applyFont="1" applyFill="1" applyBorder="1" applyAlignment="1" applyProtection="1">
      <protection locked="0"/>
    </xf>
    <xf numFmtId="0" fontId="78" fillId="23" borderId="49" xfId="0" applyFont="1" applyFill="1" applyBorder="1" applyAlignment="1" applyProtection="1">
      <protection locked="0"/>
    </xf>
    <xf numFmtId="0" fontId="79" fillId="24" borderId="0" xfId="0" applyFont="1" applyFill="1" applyBorder="1" applyAlignment="1">
      <alignment vertical="center"/>
    </xf>
    <xf numFmtId="0" fontId="64" fillId="23" borderId="0" xfId="0" applyFont="1" applyFill="1" applyBorder="1" applyProtection="1">
      <protection locked="0"/>
    </xf>
    <xf numFmtId="0" fontId="64" fillId="24" borderId="0" xfId="0" applyFont="1" applyFill="1" applyBorder="1"/>
    <xf numFmtId="0" fontId="78" fillId="23" borderId="0" xfId="0" applyFont="1" applyFill="1" applyBorder="1" applyAlignment="1" applyProtection="1">
      <alignment horizontal="left"/>
      <protection locked="0"/>
    </xf>
    <xf numFmtId="0" fontId="78" fillId="21" borderId="0" xfId="0" applyFont="1" applyFill="1" applyBorder="1" applyAlignment="1" applyProtection="1">
      <alignment horizontal="left"/>
      <protection locked="0"/>
    </xf>
    <xf numFmtId="0" fontId="0" fillId="2" borderId="0" xfId="0" applyFill="1" applyBorder="1" applyAlignment="1"/>
    <xf numFmtId="0" fontId="0" fillId="0" borderId="49" xfId="0" applyBorder="1" applyAlignment="1"/>
    <xf numFmtId="0" fontId="80" fillId="24" borderId="0" xfId="0" applyFont="1" applyFill="1" applyBorder="1" applyAlignment="1">
      <alignment vertical="center"/>
    </xf>
    <xf numFmtId="0" fontId="0" fillId="2" borderId="0" xfId="0" applyFill="1" applyBorder="1"/>
    <xf numFmtId="0" fontId="64" fillId="23" borderId="7" xfId="0" applyFont="1" applyFill="1" applyBorder="1" applyProtection="1">
      <protection locked="0"/>
    </xf>
    <xf numFmtId="0" fontId="63" fillId="23" borderId="0" xfId="0" applyFont="1" applyFill="1" applyBorder="1" applyProtection="1">
      <protection locked="0"/>
    </xf>
    <xf numFmtId="0" fontId="64" fillId="24" borderId="49" xfId="0" applyFont="1" applyFill="1" applyBorder="1"/>
    <xf numFmtId="0" fontId="82" fillId="24" borderId="0" xfId="0" applyFont="1" applyFill="1" applyBorder="1"/>
    <xf numFmtId="0" fontId="82" fillId="23" borderId="0" xfId="0" applyFont="1" applyFill="1" applyBorder="1" applyProtection="1">
      <protection locked="0"/>
    </xf>
    <xf numFmtId="0" fontId="83" fillId="24" borderId="0" xfId="0" applyFont="1" applyFill="1" applyBorder="1" applyAlignment="1" applyProtection="1">
      <alignment horizontal="left"/>
      <protection locked="0"/>
    </xf>
    <xf numFmtId="0" fontId="84" fillId="23" borderId="0" xfId="0" applyFont="1" applyFill="1" applyBorder="1" applyAlignment="1" applyProtection="1">
      <protection locked="0"/>
    </xf>
    <xf numFmtId="0" fontId="64" fillId="23" borderId="54" xfId="0" applyFont="1" applyFill="1" applyBorder="1" applyProtection="1">
      <protection locked="0"/>
    </xf>
    <xf numFmtId="0" fontId="82" fillId="24" borderId="0" xfId="0" applyFont="1" applyFill="1" applyBorder="1" applyAlignment="1">
      <alignment vertical="center"/>
    </xf>
    <xf numFmtId="0" fontId="65" fillId="21" borderId="43" xfId="0" applyFont="1" applyFill="1" applyBorder="1" applyAlignment="1" applyProtection="1">
      <alignment vertical="top"/>
      <protection locked="0"/>
    </xf>
    <xf numFmtId="0" fontId="65" fillId="21" borderId="43" xfId="0" applyFont="1" applyFill="1" applyBorder="1" applyProtection="1">
      <protection locked="0"/>
    </xf>
    <xf numFmtId="0" fontId="65" fillId="21" borderId="61" xfId="0" applyFont="1" applyFill="1" applyBorder="1" applyAlignment="1" applyProtection="1">
      <alignment horizontal="center" vertical="top"/>
      <protection locked="0"/>
    </xf>
    <xf numFmtId="0" fontId="64" fillId="2" borderId="0" xfId="0" applyFont="1" applyFill="1" applyBorder="1" applyAlignment="1" applyProtection="1">
      <alignment vertical="top"/>
      <protection locked="0"/>
    </xf>
    <xf numFmtId="0" fontId="64" fillId="2" borderId="58" xfId="0" applyFont="1" applyFill="1" applyBorder="1" applyAlignment="1" applyProtection="1">
      <alignment horizontal="center" vertical="top"/>
      <protection locked="0"/>
    </xf>
    <xf numFmtId="0" fontId="64" fillId="2" borderId="0" xfId="0" applyFont="1" applyFill="1" applyBorder="1" applyAlignment="1" applyProtection="1">
      <alignment horizontal="left" vertical="top"/>
      <protection locked="0"/>
    </xf>
    <xf numFmtId="0" fontId="63" fillId="2" borderId="0" xfId="0" applyFont="1" applyFill="1" applyBorder="1" applyAlignment="1" applyProtection="1">
      <alignment vertical="top"/>
      <protection locked="0"/>
    </xf>
    <xf numFmtId="0" fontId="63" fillId="2" borderId="20" xfId="0" applyFont="1" applyFill="1" applyBorder="1" applyAlignment="1" applyProtection="1">
      <alignment vertical="top"/>
      <protection locked="0"/>
    </xf>
    <xf numFmtId="41" fontId="63" fillId="2" borderId="65" xfId="2" applyFont="1" applyFill="1" applyBorder="1" applyAlignment="1" applyProtection="1">
      <alignment horizontal="center" vertical="center"/>
      <protection locked="0"/>
    </xf>
    <xf numFmtId="41" fontId="0" fillId="2" borderId="66" xfId="2" applyFont="1" applyFill="1" applyBorder="1" applyAlignment="1"/>
    <xf numFmtId="0" fontId="89" fillId="23" borderId="0" xfId="0" applyFont="1" applyFill="1" applyBorder="1" applyAlignment="1" applyProtection="1">
      <alignment vertical="center" textRotation="90" wrapText="1"/>
      <protection locked="0"/>
    </xf>
    <xf numFmtId="0" fontId="72" fillId="23" borderId="0" xfId="0" applyFont="1" applyFill="1" applyBorder="1" applyAlignment="1" applyProtection="1">
      <alignment vertical="center"/>
      <protection locked="0"/>
    </xf>
    <xf numFmtId="0" fontId="63" fillId="24" borderId="0" xfId="0" applyFont="1" applyFill="1" applyBorder="1" applyAlignment="1" applyProtection="1">
      <alignment horizontal="center"/>
      <protection locked="0"/>
    </xf>
    <xf numFmtId="0" fontId="63" fillId="24" borderId="0" xfId="0" applyFont="1" applyFill="1" applyBorder="1" applyAlignment="1" applyProtection="1">
      <alignment horizontal="left"/>
      <protection locked="0"/>
    </xf>
    <xf numFmtId="0" fontId="63" fillId="24" borderId="0" xfId="0" applyFont="1" applyFill="1" applyBorder="1" applyAlignment="1" applyProtection="1">
      <protection locked="0"/>
    </xf>
    <xf numFmtId="0" fontId="76" fillId="21" borderId="0" xfId="0" applyFont="1" applyFill="1" applyBorder="1" applyAlignment="1" applyProtection="1">
      <alignment vertical="center" wrapText="1"/>
      <protection locked="0"/>
    </xf>
    <xf numFmtId="0" fontId="72" fillId="2" borderId="0" xfId="0" applyFont="1" applyFill="1" applyBorder="1" applyAlignment="1">
      <alignment vertical="center" wrapText="1"/>
    </xf>
    <xf numFmtId="0" fontId="63" fillId="24" borderId="1" xfId="0" applyFont="1" applyFill="1" applyBorder="1" applyAlignment="1" applyProtection="1">
      <alignment horizontal="left"/>
      <protection locked="0"/>
    </xf>
    <xf numFmtId="0" fontId="63" fillId="24" borderId="7" xfId="0" applyFont="1" applyFill="1" applyBorder="1" applyAlignment="1" applyProtection="1">
      <protection locked="0"/>
    </xf>
    <xf numFmtId="0" fontId="79" fillId="21" borderId="0" xfId="0" applyFont="1" applyFill="1" applyBorder="1" applyAlignment="1" applyProtection="1">
      <alignment vertical="center" wrapText="1"/>
      <protection locked="0"/>
    </xf>
    <xf numFmtId="0" fontId="63" fillId="26" borderId="0" xfId="0" applyFont="1" applyFill="1" applyBorder="1" applyAlignment="1" applyProtection="1">
      <protection locked="0"/>
    </xf>
    <xf numFmtId="0" fontId="0" fillId="2" borderId="67" xfId="0" applyFill="1" applyBorder="1"/>
    <xf numFmtId="0" fontId="72" fillId="23" borderId="67" xfId="0" applyFont="1" applyFill="1" applyBorder="1" applyAlignment="1" applyProtection="1">
      <alignment vertical="center"/>
      <protection locked="0"/>
    </xf>
    <xf numFmtId="0" fontId="63" fillId="24" borderId="67" xfId="0" applyFont="1" applyFill="1" applyBorder="1" applyAlignment="1" applyProtection="1">
      <alignment horizontal="center"/>
      <protection locked="0"/>
    </xf>
    <xf numFmtId="0" fontId="63" fillId="24" borderId="67" xfId="0" applyFont="1" applyFill="1" applyBorder="1" applyAlignment="1" applyProtection="1">
      <alignment horizontal="left"/>
      <protection locked="0"/>
    </xf>
    <xf numFmtId="0" fontId="63" fillId="24" borderId="67" xfId="0" applyFont="1" applyFill="1" applyBorder="1" applyAlignment="1" applyProtection="1">
      <protection locked="0"/>
    </xf>
    <xf numFmtId="0" fontId="76" fillId="21" borderId="67" xfId="0" applyFont="1" applyFill="1" applyBorder="1" applyAlignment="1" applyProtection="1">
      <alignment vertical="center" wrapText="1"/>
      <protection locked="0"/>
    </xf>
    <xf numFmtId="0" fontId="72" fillId="2" borderId="67" xfId="0" applyFont="1" applyFill="1" applyBorder="1" applyAlignment="1">
      <alignment vertical="center" wrapText="1"/>
    </xf>
    <xf numFmtId="0" fontId="0" fillId="2" borderId="67" xfId="0" applyFill="1" applyBorder="1" applyAlignment="1"/>
    <xf numFmtId="0" fontId="63" fillId="24" borderId="68" xfId="0" applyFont="1" applyFill="1" applyBorder="1" applyAlignment="1" applyProtection="1">
      <protection locked="0"/>
    </xf>
    <xf numFmtId="0" fontId="92" fillId="28" borderId="71" xfId="0" applyFont="1" applyFill="1" applyBorder="1" applyAlignment="1" applyProtection="1">
      <alignment vertical="center"/>
      <protection locked="0"/>
    </xf>
    <xf numFmtId="0" fontId="92" fillId="28" borderId="69" xfId="0" applyFont="1" applyFill="1" applyBorder="1" applyAlignment="1" applyProtection="1">
      <alignment vertical="center"/>
      <protection locked="0"/>
    </xf>
    <xf numFmtId="0" fontId="92" fillId="27" borderId="72" xfId="0" applyFont="1" applyFill="1" applyBorder="1" applyAlignment="1" applyProtection="1">
      <alignment horizontal="center" vertical="center"/>
      <protection locked="0"/>
    </xf>
    <xf numFmtId="0" fontId="92" fillId="21" borderId="73" xfId="0" applyFont="1" applyFill="1" applyBorder="1" applyAlignment="1" applyProtection="1">
      <alignment horizontal="left" vertical="center"/>
      <protection locked="0"/>
    </xf>
    <xf numFmtId="0" fontId="0" fillId="2" borderId="69" xfId="0" applyFill="1" applyBorder="1"/>
    <xf numFmtId="0" fontId="0" fillId="2" borderId="74" xfId="0" applyFill="1" applyBorder="1"/>
    <xf numFmtId="0" fontId="92" fillId="21" borderId="72" xfId="0" applyFont="1" applyFill="1" applyBorder="1" applyAlignment="1" applyProtection="1">
      <alignment horizontal="center" vertical="center"/>
      <protection locked="0"/>
    </xf>
    <xf numFmtId="0" fontId="85" fillId="27" borderId="69" xfId="0" applyFont="1" applyFill="1" applyBorder="1" applyAlignment="1" applyProtection="1">
      <alignment vertical="center"/>
      <protection locked="0"/>
    </xf>
    <xf numFmtId="0" fontId="85" fillId="27" borderId="73" xfId="0" applyFont="1" applyFill="1" applyBorder="1" applyAlignment="1" applyProtection="1">
      <alignment horizontal="center" vertical="center"/>
      <protection locked="0"/>
    </xf>
    <xf numFmtId="0" fontId="89" fillId="23" borderId="0" xfId="0" applyFont="1" applyFill="1" applyBorder="1" applyAlignment="1" applyProtection="1">
      <alignment horizontal="center" vertical="center" textRotation="90" wrapText="1"/>
      <protection locked="0"/>
    </xf>
    <xf numFmtId="0" fontId="72" fillId="23" borderId="0" xfId="0" applyFont="1" applyFill="1" applyBorder="1" applyAlignment="1" applyProtection="1">
      <alignment horizontal="right" vertical="center"/>
      <protection locked="0"/>
    </xf>
    <xf numFmtId="0" fontId="94" fillId="21" borderId="0" xfId="2" applyNumberFormat="1" applyFont="1" applyFill="1" applyBorder="1" applyAlignment="1" applyProtection="1">
      <alignment horizontal="center" vertical="center"/>
      <protection locked="0"/>
    </xf>
    <xf numFmtId="0" fontId="76" fillId="21" borderId="0" xfId="0" applyFont="1" applyFill="1" applyBorder="1" applyAlignment="1" applyProtection="1">
      <alignment horizontal="left" vertical="center" wrapText="1"/>
      <protection locked="0"/>
    </xf>
    <xf numFmtId="0" fontId="76" fillId="21" borderId="0" xfId="0" applyFont="1" applyFill="1" applyBorder="1" applyAlignment="1" applyProtection="1">
      <alignment horizontal="center" vertical="center" wrapText="1"/>
      <protection locked="0"/>
    </xf>
    <xf numFmtId="0" fontId="95" fillId="2" borderId="0" xfId="0" applyFont="1" applyFill="1" applyBorder="1" applyAlignment="1">
      <alignment vertical="top"/>
    </xf>
    <xf numFmtId="0" fontId="72" fillId="2" borderId="0" xfId="0" applyFont="1" applyFill="1" applyBorder="1" applyAlignment="1">
      <alignment horizontal="left" vertical="center" wrapText="1"/>
    </xf>
    <xf numFmtId="0" fontId="96" fillId="21" borderId="0" xfId="0" applyFont="1" applyFill="1" applyBorder="1" applyAlignment="1" applyProtection="1">
      <alignment horizontal="center"/>
      <protection locked="0"/>
    </xf>
    <xf numFmtId="0" fontId="89" fillId="23" borderId="7" xfId="0" applyFont="1" applyFill="1" applyBorder="1" applyAlignment="1" applyProtection="1">
      <alignment vertical="center" textRotation="90" wrapText="1"/>
      <protection locked="0"/>
    </xf>
    <xf numFmtId="0" fontId="72" fillId="23" borderId="20" xfId="0" applyFont="1" applyFill="1" applyBorder="1" applyAlignment="1" applyProtection="1">
      <alignment vertical="center"/>
      <protection locked="0"/>
    </xf>
    <xf numFmtId="0" fontId="99" fillId="21" borderId="81" xfId="0" applyFont="1" applyFill="1" applyBorder="1" applyAlignment="1" applyProtection="1">
      <alignment horizontal="center" vertical="center" wrapText="1"/>
      <protection locked="0"/>
    </xf>
    <xf numFmtId="0" fontId="99" fillId="27" borderId="81" xfId="0" applyFont="1" applyFill="1" applyBorder="1" applyAlignment="1" applyProtection="1">
      <alignment horizontal="center" vertical="center"/>
      <protection locked="0"/>
    </xf>
    <xf numFmtId="0" fontId="99" fillId="2" borderId="81" xfId="0" applyFont="1" applyFill="1" applyBorder="1" applyAlignment="1" applyProtection="1">
      <alignment horizontal="center" vertical="center"/>
      <protection locked="0"/>
    </xf>
    <xf numFmtId="0" fontId="99" fillId="30" borderId="83" xfId="0" applyFont="1" applyFill="1" applyBorder="1" applyAlignment="1" applyProtection="1">
      <alignment horizontal="center" vertical="center"/>
      <protection locked="0"/>
    </xf>
    <xf numFmtId="0" fontId="99" fillId="27" borderId="83" xfId="0" applyFont="1" applyFill="1" applyBorder="1" applyAlignment="1" applyProtection="1">
      <alignment horizontal="center" vertical="center"/>
      <protection locked="0"/>
    </xf>
    <xf numFmtId="0" fontId="99" fillId="21" borderId="83" xfId="0" applyFont="1" applyFill="1" applyBorder="1" applyAlignment="1" applyProtection="1">
      <alignment horizontal="center" vertical="center" wrapText="1"/>
      <protection locked="0"/>
    </xf>
    <xf numFmtId="0" fontId="99" fillId="2" borderId="83" xfId="0" applyFont="1" applyFill="1" applyBorder="1" applyAlignment="1" applyProtection="1">
      <alignment horizontal="center" vertical="center"/>
      <protection locked="0"/>
    </xf>
    <xf numFmtId="0" fontId="102" fillId="2" borderId="83" xfId="0" applyFont="1" applyFill="1" applyBorder="1" applyAlignment="1" applyProtection="1">
      <alignment horizontal="center" vertical="center"/>
      <protection locked="0"/>
    </xf>
    <xf numFmtId="0" fontId="99" fillId="30" borderId="86" xfId="0" applyFont="1" applyFill="1" applyBorder="1" applyAlignment="1" applyProtection="1">
      <alignment horizontal="center" vertical="center"/>
      <protection locked="0"/>
    </xf>
    <xf numFmtId="0" fontId="99" fillId="2" borderId="89" xfId="0" applyFont="1" applyFill="1" applyBorder="1" applyAlignment="1" applyProtection="1">
      <alignment horizontal="center" vertical="center"/>
      <protection locked="0"/>
    </xf>
    <xf numFmtId="0" fontId="99" fillId="21" borderId="89" xfId="0" applyFont="1" applyFill="1" applyBorder="1" applyAlignment="1" applyProtection="1">
      <alignment horizontal="center" vertical="center" wrapText="1"/>
      <protection locked="0"/>
    </xf>
    <xf numFmtId="0" fontId="99" fillId="30" borderId="89" xfId="0" applyFont="1" applyFill="1" applyBorder="1" applyAlignment="1" applyProtection="1">
      <alignment horizontal="center" vertical="center"/>
      <protection locked="0"/>
    </xf>
    <xf numFmtId="0" fontId="102" fillId="2" borderId="93" xfId="0" applyFont="1" applyFill="1" applyBorder="1" applyAlignment="1" applyProtection="1">
      <alignment horizontal="center" vertical="center"/>
      <protection locked="0"/>
    </xf>
    <xf numFmtId="0" fontId="99" fillId="21" borderId="93" xfId="0" applyFont="1" applyFill="1" applyBorder="1" applyAlignment="1" applyProtection="1">
      <alignment horizontal="center" vertical="center" wrapText="1"/>
      <protection locked="0"/>
    </xf>
    <xf numFmtId="0" fontId="99" fillId="30" borderId="93" xfId="0" applyFont="1" applyFill="1" applyBorder="1" applyAlignment="1" applyProtection="1">
      <alignment horizontal="center" vertical="center"/>
      <protection locked="0"/>
    </xf>
    <xf numFmtId="0" fontId="102" fillId="30" borderId="89" xfId="0" applyFont="1" applyFill="1" applyBorder="1" applyAlignment="1" applyProtection="1">
      <alignment horizontal="center" vertical="center"/>
      <protection locked="0"/>
    </xf>
    <xf numFmtId="0" fontId="102" fillId="30" borderId="83" xfId="0" applyFont="1" applyFill="1" applyBorder="1" applyAlignment="1" applyProtection="1">
      <alignment horizontal="center" vertical="center"/>
      <protection locked="0"/>
    </xf>
    <xf numFmtId="0" fontId="102" fillId="21" borderId="93" xfId="0" applyFont="1" applyFill="1" applyBorder="1" applyAlignment="1" applyProtection="1">
      <alignment horizontal="center" vertical="center"/>
      <protection locked="0"/>
    </xf>
    <xf numFmtId="0" fontId="102" fillId="30" borderId="93" xfId="0" applyFont="1" applyFill="1" applyBorder="1" applyAlignment="1" applyProtection="1">
      <alignment horizontal="center" vertical="center"/>
      <protection locked="0"/>
    </xf>
    <xf numFmtId="0" fontId="92" fillId="2" borderId="77" xfId="0" applyFont="1" applyFill="1" applyBorder="1" applyAlignment="1" applyProtection="1">
      <alignment horizontal="center" vertical="center"/>
      <protection locked="0"/>
    </xf>
    <xf numFmtId="0" fontId="92" fillId="30" borderId="77" xfId="0" applyFont="1" applyFill="1" applyBorder="1" applyAlignment="1" applyProtection="1">
      <alignment horizontal="center" vertical="center"/>
      <protection locked="0"/>
    </xf>
    <xf numFmtId="0" fontId="0" fillId="2" borderId="77" xfId="0" applyFill="1" applyBorder="1"/>
    <xf numFmtId="0" fontId="92" fillId="2" borderId="99" xfId="0" applyFont="1" applyFill="1" applyBorder="1" applyAlignment="1" applyProtection="1">
      <alignment horizontal="center" vertical="center"/>
      <protection locked="0"/>
    </xf>
    <xf numFmtId="0" fontId="92" fillId="30" borderId="99" xfId="0" applyFont="1" applyFill="1" applyBorder="1" applyAlignment="1" applyProtection="1">
      <alignment horizontal="center" vertical="center"/>
      <protection locked="0"/>
    </xf>
    <xf numFmtId="3" fontId="70" fillId="27" borderId="99" xfId="1" applyNumberFormat="1" applyFont="1" applyFill="1" applyBorder="1" applyAlignment="1" applyProtection="1">
      <alignment vertical="center"/>
      <protection locked="0"/>
    </xf>
    <xf numFmtId="0" fontId="0" fillId="2" borderId="99" xfId="0" applyFill="1" applyBorder="1"/>
    <xf numFmtId="0" fontId="85" fillId="2" borderId="99" xfId="0" applyFont="1" applyFill="1" applyBorder="1" applyAlignment="1" applyProtection="1">
      <alignment horizontal="center" vertical="center"/>
      <protection locked="0"/>
    </xf>
    <xf numFmtId="0" fontId="85" fillId="30" borderId="99" xfId="0" applyFont="1" applyFill="1" applyBorder="1" applyAlignment="1" applyProtection="1">
      <alignment horizontal="center" vertical="center"/>
      <protection locked="0"/>
    </xf>
    <xf numFmtId="0" fontId="92" fillId="21" borderId="89" xfId="0" applyFont="1" applyFill="1" applyBorder="1" applyAlignment="1" applyProtection="1">
      <alignment horizontal="center" vertical="center" wrapText="1"/>
      <protection locked="0"/>
    </xf>
    <xf numFmtId="0" fontId="85" fillId="30" borderId="77" xfId="0" applyFont="1" applyFill="1" applyBorder="1" applyAlignment="1" applyProtection="1">
      <alignment horizontal="center" vertical="center"/>
      <protection locked="0"/>
    </xf>
    <xf numFmtId="0" fontId="92" fillId="27" borderId="83" xfId="0" applyFont="1" applyFill="1" applyBorder="1" applyAlignment="1" applyProtection="1">
      <alignment horizontal="center" vertical="center"/>
      <protection locked="0"/>
    </xf>
    <xf numFmtId="0" fontId="92" fillId="21" borderId="89" xfId="0" applyFont="1" applyFill="1" applyBorder="1" applyAlignment="1" applyProtection="1">
      <alignment horizontal="center" vertical="center"/>
      <protection locked="0"/>
    </xf>
    <xf numFmtId="0" fontId="85" fillId="21" borderId="83" xfId="0" applyFont="1" applyFill="1" applyBorder="1" applyAlignment="1" applyProtection="1">
      <alignment horizontal="center" vertical="center"/>
      <protection locked="0"/>
    </xf>
    <xf numFmtId="0" fontId="92" fillId="30" borderId="83" xfId="0" applyFont="1" applyFill="1" applyBorder="1" applyAlignment="1" applyProtection="1">
      <alignment horizontal="center" vertical="center"/>
      <protection locked="0"/>
    </xf>
    <xf numFmtId="0" fontId="92" fillId="21" borderId="83" xfId="0" applyFont="1" applyFill="1" applyBorder="1" applyAlignment="1" applyProtection="1">
      <alignment horizontal="center" vertical="center"/>
      <protection locked="0"/>
    </xf>
    <xf numFmtId="0" fontId="85" fillId="2" borderId="93" xfId="0" applyFont="1" applyFill="1" applyBorder="1" applyAlignment="1" applyProtection="1">
      <alignment horizontal="center" vertical="center"/>
      <protection locked="0"/>
    </xf>
    <xf numFmtId="0" fontId="92" fillId="27" borderId="89" xfId="0" applyFont="1" applyFill="1" applyBorder="1" applyAlignment="1" applyProtection="1">
      <alignment horizontal="center" vertical="center"/>
      <protection locked="0"/>
    </xf>
    <xf numFmtId="0" fontId="85" fillId="30" borderId="93" xfId="0" applyFont="1" applyFill="1" applyBorder="1" applyAlignment="1" applyProtection="1">
      <alignment horizontal="center" vertical="center"/>
      <protection locked="0"/>
    </xf>
    <xf numFmtId="0" fontId="85" fillId="27" borderId="83" xfId="0" applyFont="1" applyFill="1" applyBorder="1" applyAlignment="1" applyProtection="1">
      <alignment horizontal="center" vertical="center"/>
      <protection locked="0"/>
    </xf>
    <xf numFmtId="0" fontId="79" fillId="2" borderId="89" xfId="0" applyFont="1" applyFill="1" applyBorder="1" applyAlignment="1" applyProtection="1">
      <alignment horizontal="center" vertical="center"/>
      <protection locked="0"/>
    </xf>
    <xf numFmtId="0" fontId="79" fillId="30" borderId="89" xfId="0" applyFont="1" applyFill="1" applyBorder="1" applyAlignment="1" applyProtection="1">
      <alignment horizontal="center" vertical="center"/>
      <protection locked="0"/>
    </xf>
    <xf numFmtId="0" fontId="64" fillId="2" borderId="0" xfId="0" applyFont="1" applyFill="1" applyProtection="1">
      <protection locked="0"/>
    </xf>
    <xf numFmtId="0" fontId="92" fillId="21" borderId="83" xfId="0" applyFont="1" applyFill="1" applyBorder="1" applyAlignment="1" applyProtection="1">
      <alignment horizontal="center" vertical="center" wrapText="1"/>
      <protection locked="0"/>
    </xf>
    <xf numFmtId="0" fontId="92" fillId="2" borderId="93" xfId="0" applyFont="1" applyFill="1" applyBorder="1" applyAlignment="1" applyProtection="1">
      <alignment horizontal="center" vertical="center"/>
      <protection locked="0"/>
    </xf>
    <xf numFmtId="0" fontId="0" fillId="17" borderId="0" xfId="0" applyFill="1"/>
    <xf numFmtId="0" fontId="85" fillId="21" borderId="81" xfId="0" applyFont="1" applyFill="1" applyBorder="1" applyAlignment="1" applyProtection="1">
      <alignment horizontal="center" vertical="center"/>
      <protection locked="0"/>
    </xf>
    <xf numFmtId="0" fontId="92" fillId="30" borderId="83" xfId="0" applyFont="1" applyFill="1" applyBorder="1" applyAlignment="1" applyProtection="1">
      <alignment horizontal="center" vertical="center" wrapText="1"/>
      <protection locked="0"/>
    </xf>
    <xf numFmtId="0" fontId="92" fillId="27" borderId="93" xfId="0" applyFont="1" applyFill="1" applyBorder="1" applyAlignment="1" applyProtection="1">
      <alignment horizontal="center" vertical="center"/>
      <protection locked="0"/>
    </xf>
    <xf numFmtId="0" fontId="85" fillId="30" borderId="83" xfId="0" applyFont="1" applyFill="1" applyBorder="1" applyAlignment="1" applyProtection="1">
      <alignment horizontal="center" vertical="center" wrapText="1"/>
      <protection locked="0"/>
    </xf>
    <xf numFmtId="0" fontId="92" fillId="21" borderId="93" xfId="0" applyFont="1" applyFill="1" applyBorder="1" applyAlignment="1" applyProtection="1">
      <alignment horizontal="center" vertical="center"/>
      <protection locked="0"/>
    </xf>
    <xf numFmtId="0" fontId="104" fillId="21" borderId="100" xfId="0" applyFont="1" applyFill="1" applyBorder="1" applyAlignment="1" applyProtection="1">
      <alignment horizontal="center" vertical="center"/>
      <protection locked="0"/>
    </xf>
    <xf numFmtId="0" fontId="105" fillId="27" borderId="100" xfId="0" applyFont="1" applyFill="1" applyBorder="1" applyAlignment="1" applyProtection="1">
      <alignment horizontal="center" vertical="center"/>
      <protection locked="0"/>
    </xf>
    <xf numFmtId="0" fontId="104" fillId="27" borderId="100" xfId="0" applyFont="1" applyFill="1" applyBorder="1" applyAlignment="1" applyProtection="1">
      <alignment horizontal="center" vertical="center"/>
      <protection locked="0"/>
    </xf>
    <xf numFmtId="0" fontId="65" fillId="31" borderId="18" xfId="0" applyFont="1" applyFill="1" applyBorder="1" applyAlignment="1" applyProtection="1">
      <alignment vertical="top"/>
      <protection locked="0"/>
    </xf>
    <xf numFmtId="0" fontId="65" fillId="2" borderId="34" xfId="0" applyFont="1" applyFill="1" applyBorder="1" applyProtection="1">
      <protection locked="0"/>
    </xf>
    <xf numFmtId="0" fontId="65" fillId="2" borderId="32" xfId="0" applyFont="1" applyFill="1" applyBorder="1" applyProtection="1">
      <protection locked="0"/>
    </xf>
    <xf numFmtId="0" fontId="65" fillId="31" borderId="19" xfId="0" applyFont="1" applyFill="1" applyBorder="1" applyProtection="1">
      <protection locked="0"/>
    </xf>
    <xf numFmtId="0" fontId="106" fillId="31" borderId="0" xfId="0" applyFont="1" applyFill="1" applyBorder="1" applyProtection="1">
      <protection locked="0"/>
    </xf>
    <xf numFmtId="0" fontId="65" fillId="31" borderId="0" xfId="0" applyFont="1" applyFill="1" applyBorder="1" applyProtection="1">
      <protection locked="0"/>
    </xf>
    <xf numFmtId="0" fontId="65" fillId="20" borderId="0" xfId="0" applyFont="1" applyFill="1" applyBorder="1" applyAlignment="1" applyProtection="1">
      <alignment wrapText="1"/>
      <protection locked="0"/>
    </xf>
    <xf numFmtId="0" fontId="65" fillId="20" borderId="7" xfId="0" applyFont="1" applyFill="1" applyBorder="1" applyAlignment="1">
      <alignment wrapText="1"/>
    </xf>
    <xf numFmtId="0" fontId="106" fillId="31" borderId="0" xfId="0" applyFont="1" applyFill="1" applyBorder="1" applyAlignment="1" applyProtection="1">
      <protection locked="0"/>
    </xf>
    <xf numFmtId="0" fontId="106" fillId="31" borderId="0" xfId="0" applyFont="1" applyFill="1" applyBorder="1" applyAlignment="1" applyProtection="1">
      <alignment vertical="center"/>
      <protection locked="0"/>
    </xf>
    <xf numFmtId="0" fontId="106" fillId="31" borderId="0" xfId="0" applyFont="1" applyFill="1" applyBorder="1" applyAlignment="1" applyProtection="1">
      <alignment horizontal="center"/>
      <protection hidden="1"/>
    </xf>
    <xf numFmtId="0" fontId="108" fillId="20" borderId="1" xfId="0" applyFont="1" applyFill="1" applyBorder="1" applyAlignment="1" applyProtection="1">
      <alignment vertical="center" wrapText="1"/>
      <protection locked="0"/>
    </xf>
    <xf numFmtId="0" fontId="65" fillId="20" borderId="22" xfId="0" applyFont="1" applyFill="1" applyBorder="1" applyProtection="1">
      <protection locked="0"/>
    </xf>
    <xf numFmtId="0" fontId="65" fillId="24" borderId="20" xfId="0" applyFont="1" applyFill="1" applyBorder="1" applyProtection="1">
      <protection locked="0"/>
    </xf>
    <xf numFmtId="0" fontId="65" fillId="24" borderId="0" xfId="0" applyFont="1" applyFill="1" applyBorder="1" applyProtection="1">
      <protection locked="0"/>
    </xf>
    <xf numFmtId="0" fontId="65" fillId="23" borderId="0" xfId="0" applyFont="1" applyFill="1" applyBorder="1" applyProtection="1">
      <protection locked="0"/>
    </xf>
    <xf numFmtId="0" fontId="65" fillId="23" borderId="7" xfId="0" applyFont="1" applyFill="1" applyBorder="1" applyProtection="1">
      <protection locked="0"/>
    </xf>
    <xf numFmtId="0" fontId="106" fillId="20" borderId="0" xfId="0" applyFont="1" applyFill="1" applyBorder="1" applyAlignment="1" applyProtection="1">
      <alignment vertical="center" textRotation="90"/>
      <protection locked="0"/>
    </xf>
    <xf numFmtId="0" fontId="65" fillId="20" borderId="0" xfId="0" applyFont="1" applyFill="1" applyBorder="1" applyProtection="1">
      <protection locked="0"/>
    </xf>
    <xf numFmtId="0" fontId="65" fillId="20" borderId="7" xfId="0" applyFont="1" applyFill="1" applyBorder="1" applyAlignment="1" applyProtection="1">
      <alignment horizontal="center"/>
      <protection locked="0"/>
    </xf>
    <xf numFmtId="0" fontId="65" fillId="24" borderId="20" xfId="0" applyFont="1" applyFill="1" applyBorder="1" applyAlignment="1" applyProtection="1">
      <alignment horizontal="center"/>
      <protection locked="0"/>
    </xf>
    <xf numFmtId="0" fontId="65" fillId="24" borderId="0" xfId="0" applyFont="1" applyFill="1" applyBorder="1" applyAlignment="1" applyProtection="1">
      <alignment horizontal="center"/>
      <protection locked="0"/>
    </xf>
    <xf numFmtId="0" fontId="65" fillId="20" borderId="0" xfId="0" applyFont="1" applyFill="1" applyBorder="1" applyAlignment="1" applyProtection="1">
      <alignment vertical="top"/>
      <protection locked="0"/>
    </xf>
    <xf numFmtId="0" fontId="0" fillId="5" borderId="0" xfId="0" applyFill="1" applyBorder="1"/>
    <xf numFmtId="0" fontId="79" fillId="20" borderId="0" xfId="0" applyFont="1" applyFill="1" applyBorder="1" applyAlignment="1" applyProtection="1">
      <alignment vertical="top"/>
      <protection locked="0"/>
    </xf>
    <xf numFmtId="0" fontId="65" fillId="2" borderId="10" xfId="0" applyFont="1" applyFill="1" applyBorder="1" applyAlignment="1" applyProtection="1">
      <alignment wrapText="1"/>
      <protection locked="0"/>
    </xf>
    <xf numFmtId="0" fontId="65" fillId="20" borderId="0" xfId="0" applyFont="1" applyFill="1" applyBorder="1" applyAlignment="1" applyProtection="1">
      <protection locked="0"/>
    </xf>
    <xf numFmtId="0" fontId="65" fillId="20" borderId="0" xfId="0" applyFont="1" applyFill="1" applyBorder="1" applyAlignment="1" applyProtection="1">
      <alignment horizontal="center"/>
      <protection locked="0"/>
    </xf>
    <xf numFmtId="0" fontId="65" fillId="20" borderId="7" xfId="0" applyFont="1" applyFill="1" applyBorder="1" applyProtection="1">
      <protection locked="0"/>
    </xf>
    <xf numFmtId="0" fontId="112" fillId="23" borderId="0" xfId="6" applyFont="1" applyFill="1" applyBorder="1" applyAlignment="1" applyProtection="1">
      <protection hidden="1"/>
    </xf>
    <xf numFmtId="0" fontId="64" fillId="23" borderId="0" xfId="0" applyFont="1" applyFill="1" applyProtection="1">
      <protection locked="0"/>
    </xf>
    <xf numFmtId="0" fontId="64" fillId="23" borderId="0" xfId="0" applyFont="1" applyFill="1" applyBorder="1" applyAlignment="1" applyProtection="1">
      <alignment horizontal="left"/>
      <protection locked="0"/>
    </xf>
    <xf numFmtId="0" fontId="63" fillId="23" borderId="0" xfId="0" applyFont="1" applyFill="1" applyProtection="1">
      <protection locked="0"/>
    </xf>
    <xf numFmtId="0" fontId="64" fillId="23" borderId="0" xfId="0" applyFont="1" applyFill="1" applyAlignment="1" applyProtection="1">
      <alignment horizontal="left"/>
      <protection locked="0"/>
    </xf>
    <xf numFmtId="0" fontId="77" fillId="2" borderId="0" xfId="0" applyFont="1" applyFill="1" applyBorder="1" applyAlignment="1"/>
    <xf numFmtId="0" fontId="65" fillId="21" borderId="101" xfId="0" applyFont="1" applyFill="1" applyBorder="1" applyAlignment="1" applyProtection="1">
      <protection locked="0"/>
    </xf>
    <xf numFmtId="0" fontId="65" fillId="21" borderId="102" xfId="0" applyFont="1" applyFill="1" applyBorder="1" applyAlignment="1" applyProtection="1">
      <protection locked="0"/>
    </xf>
    <xf numFmtId="0" fontId="66" fillId="21" borderId="102" xfId="0" applyFont="1" applyFill="1" applyBorder="1" applyAlignment="1">
      <alignment vertical="center" wrapText="1"/>
    </xf>
    <xf numFmtId="0" fontId="66" fillId="21" borderId="104" xfId="0" applyFont="1" applyFill="1" applyBorder="1" applyAlignment="1">
      <alignment vertical="center" wrapText="1"/>
    </xf>
    <xf numFmtId="0" fontId="63" fillId="21" borderId="105" xfId="0" applyFont="1" applyFill="1" applyBorder="1" applyProtection="1">
      <protection locked="0"/>
    </xf>
    <xf numFmtId="0" fontId="63" fillId="21" borderId="107" xfId="0" applyFont="1" applyFill="1" applyBorder="1" applyProtection="1">
      <protection locked="0"/>
    </xf>
    <xf numFmtId="0" fontId="0" fillId="2" borderId="106" xfId="0" applyFill="1" applyBorder="1"/>
    <xf numFmtId="0" fontId="72" fillId="2" borderId="105" xfId="0" applyFont="1" applyFill="1" applyBorder="1" applyAlignment="1">
      <alignment horizontal="left" vertical="center" indent="1"/>
    </xf>
    <xf numFmtId="0" fontId="7" fillId="2" borderId="106" xfId="0" applyFont="1" applyFill="1" applyBorder="1"/>
    <xf numFmtId="0" fontId="78" fillId="23" borderId="105" xfId="0" applyFont="1" applyFill="1" applyBorder="1" applyAlignment="1" applyProtection="1">
      <protection locked="0"/>
    </xf>
    <xf numFmtId="0" fontId="78" fillId="23" borderId="105" xfId="0" applyFont="1" applyFill="1" applyBorder="1" applyAlignment="1" applyProtection="1">
      <alignment horizontal="left"/>
      <protection locked="0"/>
    </xf>
    <xf numFmtId="0" fontId="63" fillId="23" borderId="105" xfId="0" applyFont="1" applyFill="1" applyBorder="1" applyProtection="1">
      <protection locked="0"/>
    </xf>
    <xf numFmtId="0" fontId="0" fillId="2" borderId="109" xfId="0" applyFill="1" applyBorder="1"/>
    <xf numFmtId="0" fontId="89" fillId="23" borderId="105" xfId="0" applyFont="1" applyFill="1" applyBorder="1" applyAlignment="1" applyProtection="1">
      <alignment vertical="center" textRotation="90" wrapText="1"/>
      <protection locked="0"/>
    </xf>
    <xf numFmtId="0" fontId="89" fillId="23" borderId="111" xfId="0" applyFont="1" applyFill="1" applyBorder="1" applyAlignment="1" applyProtection="1">
      <alignment vertical="center" textRotation="90" wrapText="1"/>
      <protection locked="0"/>
    </xf>
    <xf numFmtId="0" fontId="0" fillId="2" borderId="112" xfId="0" applyFill="1" applyBorder="1"/>
    <xf numFmtId="0" fontId="0" fillId="2" borderId="105" xfId="0" applyFill="1" applyBorder="1"/>
    <xf numFmtId="0" fontId="65" fillId="20" borderId="130" xfId="0" applyFont="1" applyFill="1" applyBorder="1" applyAlignment="1" applyProtection="1">
      <alignment vertical="top"/>
      <protection locked="0"/>
    </xf>
    <xf numFmtId="0" fontId="65" fillId="31" borderId="106" xfId="0" applyFont="1" applyFill="1" applyBorder="1" applyProtection="1">
      <protection locked="0"/>
    </xf>
    <xf numFmtId="0" fontId="65" fillId="20" borderId="105" xfId="0" applyFont="1" applyFill="1" applyBorder="1" applyAlignment="1" applyProtection="1">
      <alignment wrapText="1"/>
      <protection locked="0"/>
    </xf>
    <xf numFmtId="0" fontId="108" fillId="20" borderId="131" xfId="0" applyFont="1" applyFill="1" applyBorder="1" applyAlignment="1" applyProtection="1">
      <alignment vertical="center" wrapText="1"/>
      <protection locked="0"/>
    </xf>
    <xf numFmtId="0" fontId="106" fillId="20" borderId="105" xfId="0" applyFont="1" applyFill="1" applyBorder="1" applyAlignment="1" applyProtection="1">
      <alignment vertical="center" textRotation="90"/>
      <protection locked="0"/>
    </xf>
    <xf numFmtId="0" fontId="65" fillId="20" borderId="105" xfId="0" applyFont="1" applyFill="1" applyBorder="1" applyAlignment="1" applyProtection="1">
      <alignment vertical="top"/>
      <protection locked="0"/>
    </xf>
    <xf numFmtId="0" fontId="65" fillId="20" borderId="105" xfId="0" applyFont="1" applyFill="1" applyBorder="1" applyAlignment="1" applyProtection="1">
      <protection locked="0"/>
    </xf>
    <xf numFmtId="0" fontId="65" fillId="20" borderId="133" xfId="0" applyFont="1" applyFill="1" applyBorder="1" applyAlignment="1" applyProtection="1">
      <protection locked="0"/>
    </xf>
    <xf numFmtId="0" fontId="106" fillId="20" borderId="134" xfId="0" applyFont="1" applyFill="1" applyBorder="1" applyAlignment="1" applyProtection="1">
      <alignment horizontal="left" vertical="top"/>
      <protection locked="0"/>
    </xf>
    <xf numFmtId="0" fontId="65" fillId="20" borderId="134" xfId="0" applyFont="1" applyFill="1" applyBorder="1" applyAlignment="1" applyProtection="1">
      <alignment horizontal="left" vertical="top"/>
      <protection locked="0"/>
    </xf>
    <xf numFmtId="0" fontId="65" fillId="20" borderId="134" xfId="0" applyFont="1" applyFill="1" applyBorder="1" applyProtection="1">
      <protection locked="0"/>
    </xf>
    <xf numFmtId="0" fontId="65" fillId="20" borderId="136" xfId="0" applyFont="1" applyFill="1" applyBorder="1" applyProtection="1">
      <protection locked="0"/>
    </xf>
    <xf numFmtId="0" fontId="65" fillId="24" borderId="135" xfId="0" applyFont="1" applyFill="1" applyBorder="1" applyProtection="1">
      <protection locked="0"/>
    </xf>
    <xf numFmtId="0" fontId="65" fillId="24" borderId="134" xfId="0" applyFont="1" applyFill="1" applyBorder="1" applyProtection="1">
      <protection locked="0"/>
    </xf>
    <xf numFmtId="0" fontId="110" fillId="23" borderId="136" xfId="0" applyFont="1" applyFill="1" applyBorder="1" applyAlignment="1" applyProtection="1">
      <alignment vertical="center" wrapText="1"/>
      <protection locked="0"/>
    </xf>
    <xf numFmtId="0" fontId="86" fillId="2" borderId="0" xfId="0" applyFont="1" applyFill="1" applyAlignment="1">
      <alignment horizontal="left" indent="6"/>
    </xf>
    <xf numFmtId="164" fontId="120" fillId="2" borderId="0" xfId="4" applyFont="1" applyFill="1"/>
    <xf numFmtId="0" fontId="14" fillId="10" borderId="4" xfId="1" applyNumberFormat="1" applyFont="1" applyFill="1" applyBorder="1"/>
    <xf numFmtId="0" fontId="122" fillId="12" borderId="10" xfId="0" applyFont="1" applyFill="1" applyBorder="1"/>
    <xf numFmtId="0" fontId="122" fillId="13" borderId="10" xfId="0" applyFont="1" applyFill="1" applyBorder="1"/>
    <xf numFmtId="0" fontId="123" fillId="9" borderId="10" xfId="0" applyFont="1" applyFill="1" applyBorder="1"/>
    <xf numFmtId="0" fontId="2" fillId="2" borderId="0" xfId="0" applyFont="1" applyFill="1" applyAlignment="1">
      <alignment vertical="center"/>
    </xf>
    <xf numFmtId="168" fontId="14" fillId="15" borderId="3" xfId="1" applyNumberFormat="1" applyFont="1" applyFill="1" applyBorder="1" applyAlignment="1">
      <alignment vertical="center"/>
    </xf>
    <xf numFmtId="168" fontId="14" fillId="15" borderId="4" xfId="1" applyNumberFormat="1" applyFont="1" applyFill="1" applyBorder="1" applyAlignment="1">
      <alignment vertical="center"/>
    </xf>
    <xf numFmtId="164" fontId="30" fillId="6" borderId="4" xfId="4" applyFont="1" applyFill="1" applyBorder="1" applyAlignment="1">
      <alignment vertical="center"/>
    </xf>
    <xf numFmtId="0" fontId="13" fillId="2" borderId="0" xfId="0" applyFont="1" applyFill="1" applyAlignment="1">
      <alignment horizontal="left" indent="6"/>
    </xf>
    <xf numFmtId="170" fontId="53" fillId="2" borderId="41" xfId="0" applyNumberFormat="1" applyFont="1" applyFill="1" applyBorder="1" applyAlignment="1">
      <alignment horizontal="left" vertical="center"/>
    </xf>
    <xf numFmtId="0" fontId="0" fillId="2" borderId="0" xfId="0" applyFill="1" applyAlignment="1">
      <alignment horizontal="right"/>
    </xf>
    <xf numFmtId="0" fontId="35" fillId="17" borderId="10" xfId="3" applyNumberFormat="1" applyFont="1" applyFill="1" applyBorder="1"/>
    <xf numFmtId="0" fontId="133" fillId="2" borderId="0" xfId="0" applyFont="1" applyFill="1"/>
    <xf numFmtId="3" fontId="0" fillId="2" borderId="0" xfId="0" applyNumberFormat="1" applyFill="1"/>
    <xf numFmtId="0" fontId="12" fillId="4" borderId="4" xfId="0" applyFont="1" applyFill="1" applyBorder="1" applyAlignment="1">
      <alignment horizontal="center" vertical="center"/>
    </xf>
    <xf numFmtId="168" fontId="13" fillId="5" borderId="7" xfId="1" applyNumberFormat="1" applyFont="1" applyFill="1" applyBorder="1"/>
    <xf numFmtId="166" fontId="4" fillId="2" borderId="0" xfId="1" applyNumberFormat="1" applyFont="1" applyFill="1" applyAlignment="1">
      <alignment horizontal="left" indent="23"/>
    </xf>
    <xf numFmtId="166" fontId="4" fillId="2" borderId="0" xfId="1" applyNumberFormat="1" applyFont="1" applyFill="1" applyAlignment="1">
      <alignment horizontal="left" indent="20"/>
    </xf>
    <xf numFmtId="164" fontId="97" fillId="2" borderId="0" xfId="4" applyFont="1" applyFill="1"/>
    <xf numFmtId="0" fontId="6" fillId="26" borderId="0" xfId="0" applyFont="1" applyFill="1"/>
    <xf numFmtId="0" fontId="7" fillId="26" borderId="0" xfId="0" applyFont="1" applyFill="1"/>
    <xf numFmtId="164" fontId="32" fillId="26" borderId="0" xfId="4" applyFont="1" applyFill="1"/>
    <xf numFmtId="0" fontId="13" fillId="26" borderId="0" xfId="0" applyFont="1" applyFill="1" applyAlignment="1">
      <alignment horizontal="left" indent="6"/>
    </xf>
    <xf numFmtId="0" fontId="0" fillId="26" borderId="0" xfId="0" applyFill="1"/>
    <xf numFmtId="164" fontId="7" fillId="26" borderId="0" xfId="4" applyFont="1" applyFill="1"/>
    <xf numFmtId="164" fontId="0" fillId="26" borderId="0" xfId="4" applyFont="1" applyFill="1"/>
    <xf numFmtId="164" fontId="9" fillId="26" borderId="0" xfId="4" applyFont="1" applyFill="1"/>
    <xf numFmtId="0" fontId="86" fillId="26" borderId="0" xfId="0" applyFont="1" applyFill="1" applyAlignment="1">
      <alignment horizontal="left" indent="6"/>
    </xf>
    <xf numFmtId="164" fontId="120" fillId="26" borderId="0" xfId="4" applyFont="1" applyFill="1"/>
    <xf numFmtId="0" fontId="7" fillId="2" borderId="0" xfId="0" applyFont="1" applyFill="1" applyAlignment="1">
      <alignment horizontal="left" indent="7"/>
    </xf>
    <xf numFmtId="0" fontId="0" fillId="2" borderId="36" xfId="0" applyFill="1" applyBorder="1" applyAlignment="1">
      <alignment horizontal="left"/>
    </xf>
    <xf numFmtId="9" fontId="0" fillId="2" borderId="36" xfId="0" applyNumberFormat="1" applyFill="1" applyBorder="1"/>
    <xf numFmtId="0" fontId="0" fillId="2" borderId="32" xfId="0" applyFill="1" applyBorder="1" applyAlignment="1">
      <alignment horizontal="left"/>
    </xf>
    <xf numFmtId="0" fontId="0" fillId="2" borderId="33" xfId="0" applyFill="1" applyBorder="1" applyAlignment="1">
      <alignment horizontal="left"/>
    </xf>
    <xf numFmtId="9" fontId="0" fillId="2" borderId="33" xfId="0" applyNumberFormat="1" applyFill="1" applyBorder="1"/>
    <xf numFmtId="0" fontId="0" fillId="2" borderId="35" xfId="0" applyFill="1" applyBorder="1" applyAlignment="1">
      <alignment horizontal="left"/>
    </xf>
    <xf numFmtId="0" fontId="0" fillId="2" borderId="139" xfId="0" applyFill="1" applyBorder="1" applyAlignment="1">
      <alignment horizontal="left"/>
    </xf>
    <xf numFmtId="0" fontId="0" fillId="2" borderId="138" xfId="0" applyFill="1" applyBorder="1" applyAlignment="1">
      <alignment horizontal="left"/>
    </xf>
    <xf numFmtId="9" fontId="0" fillId="2" borderId="138" xfId="0" applyNumberFormat="1" applyFill="1" applyBorder="1"/>
    <xf numFmtId="0" fontId="135" fillId="33" borderId="10" xfId="0" applyFont="1" applyFill="1" applyBorder="1" applyAlignment="1">
      <alignment horizontal="center" vertical="center"/>
    </xf>
    <xf numFmtId="170" fontId="135" fillId="33" borderId="10" xfId="3" applyNumberFormat="1" applyFont="1" applyFill="1" applyBorder="1" applyAlignment="1">
      <alignment horizontal="center" vertical="center"/>
    </xf>
    <xf numFmtId="0" fontId="0" fillId="2" borderId="0" xfId="0" quotePrefix="1" applyFill="1"/>
    <xf numFmtId="0" fontId="0" fillId="35" borderId="0" xfId="0" applyFill="1"/>
    <xf numFmtId="170" fontId="0" fillId="35" borderId="0" xfId="3" applyNumberFormat="1" applyFont="1" applyFill="1"/>
    <xf numFmtId="0" fontId="135" fillId="36" borderId="10" xfId="0" applyFont="1" applyFill="1" applyBorder="1" applyAlignment="1">
      <alignment horizontal="center" vertical="center"/>
    </xf>
    <xf numFmtId="170" fontId="135" fillId="36" borderId="10" xfId="3" applyNumberFormat="1" applyFont="1" applyFill="1" applyBorder="1" applyAlignment="1">
      <alignment horizontal="center" vertical="center"/>
    </xf>
    <xf numFmtId="0" fontId="132" fillId="36" borderId="139" xfId="0" applyFont="1" applyFill="1" applyBorder="1" applyAlignment="1">
      <alignment horizontal="center" vertical="center"/>
    </xf>
    <xf numFmtId="0" fontId="132" fillId="36" borderId="138" xfId="0" applyFont="1" applyFill="1" applyBorder="1" applyAlignment="1">
      <alignment horizontal="center" vertical="center"/>
    </xf>
    <xf numFmtId="0" fontId="132" fillId="33" borderId="139" xfId="0" applyFont="1" applyFill="1" applyBorder="1" applyAlignment="1">
      <alignment horizontal="center" vertical="center"/>
    </xf>
    <xf numFmtId="0" fontId="132" fillId="33" borderId="138" xfId="0" applyFont="1" applyFill="1" applyBorder="1" applyAlignment="1">
      <alignment horizontal="center" vertical="center"/>
    </xf>
    <xf numFmtId="164" fontId="0" fillId="2" borderId="0" xfId="0" applyNumberFormat="1" applyFill="1"/>
    <xf numFmtId="164" fontId="0" fillId="19" borderId="0" xfId="0" applyNumberFormat="1" applyFill="1"/>
    <xf numFmtId="170" fontId="0" fillId="19" borderId="0" xfId="3" applyNumberFormat="1" applyFont="1" applyFill="1"/>
    <xf numFmtId="0" fontId="0" fillId="19" borderId="0" xfId="0" applyFill="1"/>
    <xf numFmtId="0" fontId="136" fillId="34" borderId="141" xfId="0" applyFont="1" applyFill="1" applyBorder="1" applyAlignment="1">
      <alignment vertical="center"/>
    </xf>
    <xf numFmtId="3" fontId="23" fillId="34" borderId="141" xfId="0" applyNumberFormat="1" applyFont="1" applyFill="1" applyBorder="1" applyAlignment="1">
      <alignment vertical="center"/>
    </xf>
    <xf numFmtId="0" fontId="137" fillId="2" borderId="0" xfId="0" applyFont="1" applyFill="1"/>
    <xf numFmtId="0" fontId="7" fillId="2" borderId="0" xfId="0" applyFont="1" applyFill="1" applyAlignment="1">
      <alignment horizontal="left" indent="3"/>
    </xf>
    <xf numFmtId="3" fontId="120" fillId="2" borderId="0" xfId="0" applyNumberFormat="1" applyFont="1" applyFill="1"/>
    <xf numFmtId="0" fontId="46" fillId="2" borderId="0" xfId="4" applyNumberFormat="1" applyFont="1" applyFill="1"/>
    <xf numFmtId="3" fontId="30" fillId="2" borderId="0" xfId="0" applyNumberFormat="1" applyFont="1" applyFill="1"/>
    <xf numFmtId="3" fontId="138" fillId="2" borderId="0" xfId="0" applyNumberFormat="1" applyFont="1" applyFill="1"/>
    <xf numFmtId="0" fontId="0" fillId="2" borderId="0" xfId="0" applyFill="1" applyProtection="1"/>
    <xf numFmtId="0" fontId="0" fillId="2" borderId="0" xfId="0" applyFill="1" applyAlignment="1" applyProtection="1">
      <alignment horizontal="left"/>
    </xf>
    <xf numFmtId="0" fontId="0" fillId="2" borderId="0" xfId="0" applyFill="1" applyAlignment="1" applyProtection="1">
      <alignment vertical="center"/>
    </xf>
    <xf numFmtId="0" fontId="143" fillId="6" borderId="20" xfId="0" applyFont="1" applyFill="1" applyBorder="1" applyAlignment="1" applyProtection="1">
      <alignment horizontal="left" vertical="center" wrapText="1" indent="1"/>
    </xf>
    <xf numFmtId="0" fontId="143" fillId="6" borderId="0" xfId="0" applyFont="1" applyFill="1" applyBorder="1" applyAlignment="1" applyProtection="1">
      <alignment horizontal="left" vertical="center" wrapText="1" indent="1"/>
    </xf>
    <xf numFmtId="0" fontId="143" fillId="6" borderId="7" xfId="0" applyFont="1" applyFill="1" applyBorder="1" applyAlignment="1" applyProtection="1">
      <alignment horizontal="left" vertical="center" wrapText="1" indent="1"/>
    </xf>
    <xf numFmtId="0" fontId="144" fillId="9" borderId="150" xfId="0" applyFont="1" applyFill="1" applyBorder="1" applyProtection="1"/>
    <xf numFmtId="0" fontId="139" fillId="9" borderId="151" xfId="0" applyFont="1" applyFill="1" applyBorder="1" applyAlignment="1" applyProtection="1">
      <alignment horizontal="left"/>
    </xf>
    <xf numFmtId="0" fontId="139" fillId="9" borderId="151" xfId="0" applyFont="1" applyFill="1" applyBorder="1" applyProtection="1"/>
    <xf numFmtId="0" fontId="139" fillId="9" borderId="152" xfId="0" applyFont="1" applyFill="1" applyBorder="1" applyProtection="1"/>
    <xf numFmtId="0" fontId="144" fillId="2" borderId="0" xfId="0" applyFont="1" applyFill="1" applyProtection="1"/>
    <xf numFmtId="0" fontId="139" fillId="2" borderId="0" xfId="0" applyFont="1" applyFill="1" applyAlignment="1" applyProtection="1">
      <alignment horizontal="left"/>
    </xf>
    <xf numFmtId="0" fontId="139" fillId="2" borderId="0" xfId="0" applyFont="1" applyFill="1" applyProtection="1"/>
    <xf numFmtId="0" fontId="148" fillId="37" borderId="10" xfId="0" applyFont="1" applyFill="1" applyBorder="1" applyAlignment="1" applyProtection="1">
      <alignment horizontal="center" vertical="center"/>
    </xf>
    <xf numFmtId="0" fontId="39" fillId="2" borderId="5" xfId="0" applyFont="1" applyFill="1" applyBorder="1" applyAlignment="1" applyProtection="1">
      <alignment horizontal="center" vertical="center"/>
    </xf>
    <xf numFmtId="0" fontId="149" fillId="2" borderId="5" xfId="0" applyFont="1" applyFill="1" applyBorder="1" applyAlignment="1" applyProtection="1">
      <alignment horizontal="left" vertical="center" wrapText="1" readingOrder="1"/>
    </xf>
    <xf numFmtId="0" fontId="35" fillId="2" borderId="5" xfId="0" applyFont="1" applyFill="1" applyBorder="1" applyAlignment="1" applyProtection="1">
      <alignment horizontal="center" vertical="center"/>
      <protection locked="0"/>
    </xf>
    <xf numFmtId="0" fontId="150" fillId="2" borderId="0" xfId="0" applyFont="1" applyFill="1" applyAlignment="1" applyProtection="1">
      <alignment vertical="center"/>
    </xf>
    <xf numFmtId="0" fontId="35" fillId="2" borderId="10" xfId="0" applyFont="1" applyFill="1" applyBorder="1" applyAlignment="1" applyProtection="1">
      <alignment horizontal="center" vertical="center"/>
      <protection locked="0"/>
    </xf>
    <xf numFmtId="0" fontId="39" fillId="2" borderId="10" xfId="0" applyFont="1" applyFill="1" applyBorder="1" applyAlignment="1" applyProtection="1">
      <alignment horizontal="center" vertical="center"/>
    </xf>
    <xf numFmtId="0" fontId="149" fillId="2" borderId="10" xfId="0" applyFont="1" applyFill="1" applyBorder="1" applyAlignment="1" applyProtection="1">
      <alignment horizontal="left" vertical="center" wrapText="1" readingOrder="1"/>
    </xf>
    <xf numFmtId="0" fontId="144" fillId="9" borderId="150" xfId="0" applyFont="1" applyFill="1" applyBorder="1" applyAlignment="1" applyProtection="1">
      <alignment vertical="center"/>
    </xf>
    <xf numFmtId="0" fontId="139" fillId="9" borderId="151" xfId="0" applyFont="1" applyFill="1" applyBorder="1" applyAlignment="1" applyProtection="1">
      <alignment horizontal="left" vertical="center"/>
    </xf>
    <xf numFmtId="0" fontId="153" fillId="2" borderId="0" xfId="0" applyFont="1" applyFill="1" applyAlignment="1" applyProtection="1">
      <alignment horizontal="left"/>
    </xf>
    <xf numFmtId="0" fontId="139" fillId="2" borderId="10" xfId="0" applyFont="1" applyFill="1" applyBorder="1" applyAlignment="1" applyProtection="1">
      <alignment vertical="center"/>
    </xf>
    <xf numFmtId="0" fontId="156" fillId="2" borderId="0" xfId="0" applyFont="1" applyFill="1" applyProtection="1"/>
    <xf numFmtId="0" fontId="156" fillId="2" borderId="0" xfId="0" applyFont="1" applyFill="1" applyAlignment="1" applyProtection="1">
      <alignment vertical="center"/>
    </xf>
    <xf numFmtId="171" fontId="162" fillId="2" borderId="0" xfId="7" applyNumberFormat="1" applyFont="1" applyFill="1" applyBorder="1" applyAlignment="1" applyProtection="1"/>
    <xf numFmtId="166" fontId="134" fillId="2" borderId="1" xfId="1" applyNumberFormat="1" applyFont="1" applyFill="1" applyBorder="1" applyAlignment="1">
      <alignment horizontal="center" vertical="center" wrapText="1"/>
    </xf>
    <xf numFmtId="0" fontId="5" fillId="3" borderId="0" xfId="0" applyFont="1" applyFill="1" applyAlignment="1">
      <alignment horizontal="left" vertical="center" wrapText="1"/>
    </xf>
    <xf numFmtId="2" fontId="13" fillId="17" borderId="0" xfId="0" applyNumberFormat="1" applyFont="1" applyFill="1" applyAlignment="1">
      <alignment horizontal="left" vertical="top" wrapText="1"/>
    </xf>
    <xf numFmtId="0" fontId="131" fillId="4" borderId="2" xfId="0" applyFont="1" applyFill="1" applyBorder="1" applyAlignment="1">
      <alignment horizontal="center" vertical="center" wrapText="1"/>
    </xf>
    <xf numFmtId="0" fontId="131" fillId="4" borderId="3" xfId="0" applyFont="1" applyFill="1" applyBorder="1" applyAlignment="1">
      <alignment horizontal="center" vertical="center" wrapText="1"/>
    </xf>
    <xf numFmtId="0" fontId="131" fillId="4" borderId="4" xfId="0" applyFont="1" applyFill="1" applyBorder="1" applyAlignment="1">
      <alignment horizontal="center" vertical="center" wrapText="1"/>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0" fontId="23" fillId="14" borderId="2" xfId="0" applyFont="1" applyFill="1" applyBorder="1" applyAlignment="1">
      <alignment horizontal="center" vertical="center" wrapText="1"/>
    </xf>
    <xf numFmtId="0" fontId="23" fillId="14" borderId="3" xfId="0" applyFont="1" applyFill="1" applyBorder="1" applyAlignment="1">
      <alignment horizontal="center" vertical="center" wrapText="1"/>
    </xf>
    <xf numFmtId="0" fontId="23" fillId="14" borderId="4" xfId="0" applyFont="1" applyFill="1" applyBorder="1" applyAlignment="1">
      <alignment horizontal="center" vertical="center" wrapText="1"/>
    </xf>
    <xf numFmtId="0" fontId="39" fillId="2" borderId="2" xfId="0" applyFont="1" applyFill="1" applyBorder="1" applyAlignment="1">
      <alignment horizontal="center" vertical="center"/>
    </xf>
    <xf numFmtId="0" fontId="39" fillId="2" borderId="3" xfId="0" applyFont="1" applyFill="1" applyBorder="1" applyAlignment="1">
      <alignment horizontal="center" vertical="center"/>
    </xf>
    <xf numFmtId="0" fontId="11" fillId="16" borderId="2"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6" borderId="4" xfId="0" applyFont="1" applyFill="1" applyBorder="1" applyAlignment="1">
      <alignment horizontal="center" vertical="center" wrapText="1"/>
    </xf>
    <xf numFmtId="43" fontId="13" fillId="2" borderId="2" xfId="1" applyFont="1" applyFill="1" applyBorder="1" applyAlignment="1">
      <alignment horizontal="left" vertical="center" wrapText="1"/>
    </xf>
    <xf numFmtId="43" fontId="13" fillId="2" borderId="3" xfId="1" applyFont="1" applyFill="1" applyBorder="1" applyAlignment="1">
      <alignment horizontal="left" vertical="center" wrapText="1"/>
    </xf>
    <xf numFmtId="43" fontId="13" fillId="2" borderId="4" xfId="1" applyFont="1" applyFill="1" applyBorder="1" applyAlignment="1">
      <alignment horizontal="left" vertical="center" wrapText="1"/>
    </xf>
    <xf numFmtId="0" fontId="131" fillId="33" borderId="2" xfId="0" applyFont="1" applyFill="1" applyBorder="1" applyAlignment="1">
      <alignment horizontal="center" vertical="center" wrapText="1"/>
    </xf>
    <xf numFmtId="0" fontId="131" fillId="33" borderId="3" xfId="0" applyFont="1" applyFill="1" applyBorder="1" applyAlignment="1">
      <alignment horizontal="center" vertical="center" wrapText="1"/>
    </xf>
    <xf numFmtId="0" fontId="132" fillId="33" borderId="32" xfId="0" applyFont="1" applyFill="1" applyBorder="1" applyAlignment="1">
      <alignment horizontal="center" vertical="center"/>
    </xf>
    <xf numFmtId="0" fontId="132" fillId="33" borderId="33" xfId="0" applyFont="1" applyFill="1" applyBorder="1" applyAlignment="1">
      <alignment horizontal="center" vertical="center"/>
    </xf>
    <xf numFmtId="0" fontId="132" fillId="33" borderId="24" xfId="0" applyFont="1" applyFill="1" applyBorder="1" applyAlignment="1">
      <alignment horizontal="center" vertical="center"/>
    </xf>
    <xf numFmtId="0" fontId="132" fillId="33" borderId="30" xfId="0" applyFont="1" applyFill="1" applyBorder="1" applyAlignment="1">
      <alignment horizontal="center" vertical="center"/>
    </xf>
    <xf numFmtId="0" fontId="132" fillId="33" borderId="34" xfId="0" applyFont="1" applyFill="1" applyBorder="1" applyAlignment="1">
      <alignment horizontal="center" vertical="center"/>
    </xf>
    <xf numFmtId="0" fontId="132" fillId="33" borderId="138" xfId="0" applyFont="1" applyFill="1" applyBorder="1" applyAlignment="1">
      <alignment horizontal="center" vertical="center"/>
    </xf>
    <xf numFmtId="0" fontId="132" fillId="33" borderId="140" xfId="0" applyFont="1" applyFill="1" applyBorder="1" applyAlignment="1">
      <alignment horizontal="center" vertical="center"/>
    </xf>
    <xf numFmtId="0" fontId="0" fillId="2" borderId="33" xfId="0" applyFill="1" applyBorder="1" applyAlignment="1">
      <alignment horizontal="left" indent="1"/>
    </xf>
    <xf numFmtId="0" fontId="0" fillId="2" borderId="34" xfId="0" applyFill="1" applyBorder="1" applyAlignment="1">
      <alignment horizontal="left" indent="1"/>
    </xf>
    <xf numFmtId="0" fontId="0" fillId="2" borderId="36" xfId="0" applyFill="1" applyBorder="1" applyAlignment="1">
      <alignment horizontal="left" indent="1"/>
    </xf>
    <xf numFmtId="0" fontId="0" fillId="2" borderId="37" xfId="0" applyFill="1" applyBorder="1" applyAlignment="1">
      <alignment horizontal="left" indent="1"/>
    </xf>
    <xf numFmtId="0" fontId="0" fillId="2" borderId="138" xfId="0" applyFill="1" applyBorder="1" applyAlignment="1">
      <alignment horizontal="left" indent="1"/>
    </xf>
    <xf numFmtId="0" fontId="0" fillId="2" borderId="140" xfId="0" applyFill="1" applyBorder="1" applyAlignment="1">
      <alignment horizontal="left" indent="1"/>
    </xf>
    <xf numFmtId="0" fontId="131" fillId="36" borderId="2" xfId="0" applyFont="1" applyFill="1" applyBorder="1" applyAlignment="1">
      <alignment horizontal="center" vertical="center" wrapText="1"/>
    </xf>
    <xf numFmtId="0" fontId="131" fillId="36" borderId="3" xfId="0" applyFont="1" applyFill="1" applyBorder="1" applyAlignment="1">
      <alignment horizontal="center" vertical="center" wrapText="1"/>
    </xf>
    <xf numFmtId="0" fontId="132" fillId="36" borderId="32" xfId="0" applyFont="1" applyFill="1" applyBorder="1" applyAlignment="1">
      <alignment horizontal="center" vertical="center"/>
    </xf>
    <xf numFmtId="0" fontId="132" fillId="36" borderId="33" xfId="0" applyFont="1" applyFill="1" applyBorder="1" applyAlignment="1">
      <alignment horizontal="center" vertical="center"/>
    </xf>
    <xf numFmtId="0" fontId="132" fillId="36" borderId="24" xfId="0" applyFont="1" applyFill="1" applyBorder="1" applyAlignment="1">
      <alignment horizontal="center" vertical="center"/>
    </xf>
    <xf numFmtId="0" fontId="132" fillId="36" borderId="30" xfId="0" applyFont="1" applyFill="1" applyBorder="1" applyAlignment="1">
      <alignment horizontal="center" vertical="center"/>
    </xf>
    <xf numFmtId="0" fontId="132" fillId="36" borderId="34" xfId="0" applyFont="1" applyFill="1" applyBorder="1" applyAlignment="1">
      <alignment horizontal="center" vertical="center"/>
    </xf>
    <xf numFmtId="0" fontId="132" fillId="36" borderId="138" xfId="0" applyFont="1" applyFill="1" applyBorder="1" applyAlignment="1">
      <alignment horizontal="center" vertical="center"/>
    </xf>
    <xf numFmtId="0" fontId="132" fillId="36" borderId="140" xfId="0" applyFont="1" applyFill="1" applyBorder="1" applyAlignment="1">
      <alignment horizontal="center" vertical="center"/>
    </xf>
    <xf numFmtId="3" fontId="124" fillId="30" borderId="83" xfId="1" applyNumberFormat="1" applyFont="1" applyFill="1" applyBorder="1" applyAlignment="1" applyProtection="1">
      <alignment horizontal="right"/>
      <protection locked="0"/>
    </xf>
    <xf numFmtId="3" fontId="124" fillId="30" borderId="119" xfId="1" applyNumberFormat="1" applyFont="1" applyFill="1" applyBorder="1" applyAlignment="1" applyProtection="1">
      <alignment horizontal="right"/>
      <protection locked="0"/>
    </xf>
    <xf numFmtId="0" fontId="109" fillId="32" borderId="17" xfId="0" applyFont="1" applyFill="1" applyBorder="1" applyAlignment="1" applyProtection="1">
      <alignment horizontal="center" vertical="top" wrapText="1"/>
      <protection locked="0"/>
    </xf>
    <xf numFmtId="0" fontId="109" fillId="32" borderId="18" xfId="0" applyFont="1" applyFill="1" applyBorder="1" applyAlignment="1" applyProtection="1">
      <alignment horizontal="center" vertical="top" wrapText="1"/>
      <protection locked="0"/>
    </xf>
    <xf numFmtId="0" fontId="109" fillId="32" borderId="132" xfId="0" applyFont="1" applyFill="1" applyBorder="1" applyAlignment="1" applyProtection="1">
      <alignment horizontal="center" vertical="top" wrapText="1"/>
      <protection locked="0"/>
    </xf>
    <xf numFmtId="0" fontId="109" fillId="32" borderId="20" xfId="0" applyFont="1" applyFill="1" applyBorder="1" applyAlignment="1" applyProtection="1">
      <alignment horizontal="center" vertical="top" wrapText="1"/>
      <protection locked="0"/>
    </xf>
    <xf numFmtId="0" fontId="109" fillId="32" borderId="0" xfId="0" applyFont="1" applyFill="1" applyBorder="1" applyAlignment="1" applyProtection="1">
      <alignment horizontal="center" vertical="top" wrapText="1"/>
      <protection locked="0"/>
    </xf>
    <xf numFmtId="0" fontId="109" fillId="32" borderId="106" xfId="0" applyFont="1" applyFill="1" applyBorder="1" applyAlignment="1" applyProtection="1">
      <alignment horizontal="center" vertical="top" wrapText="1"/>
      <protection locked="0"/>
    </xf>
    <xf numFmtId="0" fontId="109" fillId="32" borderId="135" xfId="0" applyFont="1" applyFill="1" applyBorder="1" applyAlignment="1" applyProtection="1">
      <alignment horizontal="center" vertical="top" wrapText="1"/>
      <protection locked="0"/>
    </xf>
    <xf numFmtId="0" fontId="109" fillId="32" borderId="134" xfId="0" applyFont="1" applyFill="1" applyBorder="1" applyAlignment="1" applyProtection="1">
      <alignment horizontal="center" vertical="top" wrapText="1"/>
      <protection locked="0"/>
    </xf>
    <xf numFmtId="0" fontId="109" fillId="32" borderId="137" xfId="0" applyFont="1" applyFill="1" applyBorder="1" applyAlignment="1" applyProtection="1">
      <alignment horizontal="center" vertical="top" wrapText="1"/>
      <protection locked="0"/>
    </xf>
    <xf numFmtId="0" fontId="108" fillId="20" borderId="105" xfId="0" applyFont="1" applyFill="1" applyBorder="1" applyAlignment="1" applyProtection="1">
      <protection locked="0"/>
    </xf>
    <xf numFmtId="0" fontId="108" fillId="20" borderId="0" xfId="0" applyFont="1" applyFill="1" applyBorder="1" applyAlignment="1" applyProtection="1">
      <protection locked="0"/>
    </xf>
    <xf numFmtId="0" fontId="110" fillId="23" borderId="0" xfId="0" applyFont="1" applyFill="1" applyBorder="1" applyAlignment="1" applyProtection="1">
      <alignment horizontal="center" vertical="center" wrapText="1"/>
      <protection locked="0"/>
    </xf>
    <xf numFmtId="0" fontId="110" fillId="23" borderId="134" xfId="0" applyFont="1" applyFill="1" applyBorder="1" applyAlignment="1" applyProtection="1">
      <alignment horizontal="center" vertical="center" wrapText="1"/>
      <protection locked="0"/>
    </xf>
    <xf numFmtId="0" fontId="65" fillId="20" borderId="135" xfId="0" applyFont="1" applyFill="1" applyBorder="1" applyAlignment="1" applyProtection="1">
      <protection locked="0"/>
    </xf>
    <xf numFmtId="0" fontId="86" fillId="20" borderId="134" xfId="0" applyFont="1" applyFill="1" applyBorder="1" applyAlignment="1"/>
    <xf numFmtId="0" fontId="101" fillId="27" borderId="100" xfId="0" applyFont="1" applyFill="1" applyBorder="1" applyAlignment="1" applyProtection="1">
      <alignment horizontal="left" vertical="center" wrapText="1"/>
      <protection locked="0"/>
    </xf>
    <xf numFmtId="3" fontId="127" fillId="27" borderId="100" xfId="1" applyNumberFormat="1" applyFont="1" applyFill="1" applyBorder="1" applyAlignment="1" applyProtection="1">
      <alignment horizontal="right" vertical="center"/>
      <protection locked="0"/>
    </xf>
    <xf numFmtId="3" fontId="127" fillId="27" borderId="129" xfId="1" applyNumberFormat="1" applyFont="1" applyFill="1" applyBorder="1" applyAlignment="1" applyProtection="1">
      <alignment horizontal="right" vertical="center"/>
      <protection locked="0"/>
    </xf>
    <xf numFmtId="0" fontId="65" fillId="20" borderId="18" xfId="0" applyFont="1" applyFill="1" applyBorder="1" applyAlignment="1" applyProtection="1">
      <alignment horizontal="left" vertical="top" wrapText="1"/>
      <protection locked="0"/>
    </xf>
    <xf numFmtId="0" fontId="65" fillId="20" borderId="0" xfId="0" applyFont="1" applyFill="1" applyBorder="1" applyAlignment="1" applyProtection="1">
      <alignment horizontal="left" vertical="top" wrapText="1"/>
      <protection locked="0"/>
    </xf>
    <xf numFmtId="0" fontId="106" fillId="24" borderId="17" xfId="0" applyFont="1" applyFill="1" applyBorder="1" applyAlignment="1" applyProtection="1">
      <alignment horizontal="center" vertical="center" wrapText="1"/>
      <protection locked="0"/>
    </xf>
    <xf numFmtId="0" fontId="106" fillId="24" borderId="18" xfId="0" applyFont="1" applyFill="1" applyBorder="1" applyAlignment="1" applyProtection="1">
      <alignment horizontal="center" vertical="center" wrapText="1"/>
      <protection locked="0"/>
    </xf>
    <xf numFmtId="0" fontId="106" fillId="24" borderId="19" xfId="0" applyFont="1" applyFill="1" applyBorder="1" applyAlignment="1" applyProtection="1">
      <alignment horizontal="center" vertical="center" wrapText="1"/>
      <protection locked="0"/>
    </xf>
    <xf numFmtId="0" fontId="106" fillId="24" borderId="20" xfId="0" applyFont="1" applyFill="1" applyBorder="1" applyAlignment="1" applyProtection="1">
      <alignment horizontal="center" vertical="center" wrapText="1"/>
      <protection locked="0"/>
    </xf>
    <xf numFmtId="0" fontId="106" fillId="24" borderId="0" xfId="0" applyFont="1" applyFill="1" applyBorder="1" applyAlignment="1" applyProtection="1">
      <alignment horizontal="center" vertical="center" wrapText="1"/>
      <protection locked="0"/>
    </xf>
    <xf numFmtId="0" fontId="106" fillId="24" borderId="7" xfId="0" applyFont="1" applyFill="1" applyBorder="1" applyAlignment="1" applyProtection="1">
      <alignment horizontal="center" vertical="center" wrapText="1"/>
      <protection locked="0"/>
    </xf>
    <xf numFmtId="0" fontId="65" fillId="31" borderId="0" xfId="0" applyFont="1" applyFill="1" applyBorder="1" applyAlignment="1" applyProtection="1">
      <alignment horizontal="center"/>
      <protection locked="0"/>
    </xf>
    <xf numFmtId="3" fontId="128" fillId="21" borderId="2" xfId="2" applyNumberFormat="1" applyFont="1" applyFill="1" applyBorder="1" applyAlignment="1" applyProtection="1">
      <alignment horizontal="right" vertical="center"/>
      <protection hidden="1"/>
    </xf>
    <xf numFmtId="3" fontId="129" fillId="2" borderId="3" xfId="2" applyNumberFormat="1" applyFont="1" applyFill="1" applyBorder="1" applyAlignment="1">
      <alignment horizontal="right" vertical="center"/>
    </xf>
    <xf numFmtId="3" fontId="129" fillId="2" borderId="4" xfId="2" applyNumberFormat="1" applyFont="1" applyFill="1" applyBorder="1" applyAlignment="1">
      <alignment horizontal="right" vertical="center"/>
    </xf>
    <xf numFmtId="0" fontId="101" fillId="21" borderId="128" xfId="0" applyFont="1" applyFill="1" applyBorder="1" applyAlignment="1" applyProtection="1">
      <alignment horizontal="left" vertical="center" wrapText="1"/>
      <protection locked="0"/>
    </xf>
    <xf numFmtId="0" fontId="101" fillId="21" borderId="100" xfId="0" applyFont="1" applyFill="1" applyBorder="1" applyAlignment="1" applyProtection="1">
      <alignment horizontal="left" vertical="center" wrapText="1"/>
      <protection locked="0"/>
    </xf>
    <xf numFmtId="3" fontId="127" fillId="21" borderId="100" xfId="1" applyNumberFormat="1" applyFont="1" applyFill="1" applyBorder="1" applyAlignment="1" applyProtection="1">
      <alignment horizontal="right" vertical="center"/>
      <protection locked="0"/>
    </xf>
    <xf numFmtId="0" fontId="105" fillId="27" borderId="100" xfId="0" applyFont="1" applyFill="1" applyBorder="1" applyAlignment="1" applyProtection="1">
      <alignment horizontal="left" vertical="center" wrapText="1"/>
      <protection locked="0"/>
    </xf>
    <xf numFmtId="0" fontId="105" fillId="27" borderId="92" xfId="0" applyFont="1" applyFill="1" applyBorder="1" applyAlignment="1" applyProtection="1">
      <alignment horizontal="left" vertical="center" wrapText="1"/>
      <protection locked="0"/>
    </xf>
    <xf numFmtId="0" fontId="105" fillId="27" borderId="93" xfId="0" applyFont="1" applyFill="1" applyBorder="1" applyAlignment="1" applyProtection="1">
      <alignment horizontal="left" vertical="center"/>
      <protection locked="0"/>
    </xf>
    <xf numFmtId="3" fontId="124" fillId="27" borderId="93" xfId="1" applyNumberFormat="1" applyFont="1" applyFill="1" applyBorder="1" applyAlignment="1" applyProtection="1">
      <alignment horizontal="right"/>
      <protection locked="0"/>
    </xf>
    <xf numFmtId="0" fontId="105" fillId="21" borderId="82" xfId="0" applyFont="1" applyFill="1" applyBorder="1" applyAlignment="1" applyProtection="1">
      <alignment horizontal="left" vertical="center" wrapText="1"/>
      <protection locked="0"/>
    </xf>
    <xf numFmtId="0" fontId="105" fillId="21" borderId="83" xfId="0" applyFont="1" applyFill="1" applyBorder="1" applyAlignment="1" applyProtection="1">
      <alignment horizontal="left" vertical="center" wrapText="1"/>
      <protection locked="0"/>
    </xf>
    <xf numFmtId="3" fontId="124" fillId="21" borderId="83" xfId="1" applyNumberFormat="1" applyFont="1" applyFill="1" applyBorder="1" applyAlignment="1" applyProtection="1">
      <alignment horizontal="right"/>
      <protection locked="0"/>
    </xf>
    <xf numFmtId="3" fontId="124" fillId="21" borderId="119" xfId="1" applyNumberFormat="1" applyFont="1" applyFill="1" applyBorder="1" applyAlignment="1" applyProtection="1">
      <alignment horizontal="right"/>
      <protection locked="0"/>
    </xf>
    <xf numFmtId="0" fontId="70" fillId="2" borderId="125" xfId="0" applyFont="1" applyFill="1" applyBorder="1" applyAlignment="1">
      <alignment horizontal="center" vertical="center" textRotation="90" wrapText="1"/>
    </xf>
    <xf numFmtId="0" fontId="70" fillId="2" borderId="76" xfId="0" applyFont="1" applyFill="1" applyBorder="1" applyAlignment="1">
      <alignment horizontal="center" vertical="center" textRotation="90" wrapText="1"/>
    </xf>
    <xf numFmtId="0" fontId="70" fillId="2" borderId="126" xfId="0" applyFont="1" applyFill="1" applyBorder="1" applyAlignment="1">
      <alignment horizontal="center" vertical="center" textRotation="90" wrapText="1"/>
    </xf>
    <xf numFmtId="0" fontId="70" fillId="2" borderId="80" xfId="0" applyFont="1" applyFill="1" applyBorder="1" applyAlignment="1">
      <alignment horizontal="center" vertical="center" textRotation="90" wrapText="1"/>
    </xf>
    <xf numFmtId="0" fontId="70" fillId="2" borderId="127" xfId="0" applyFont="1" applyFill="1" applyBorder="1" applyAlignment="1">
      <alignment horizontal="center" vertical="center" textRotation="90" wrapText="1"/>
    </xf>
    <xf numFmtId="0" fontId="70" fillId="2" borderId="97" xfId="0" applyFont="1" applyFill="1" applyBorder="1" applyAlignment="1">
      <alignment horizontal="center" vertical="center" textRotation="90" wrapText="1"/>
    </xf>
    <xf numFmtId="0" fontId="105" fillId="21" borderId="88" xfId="0" applyFont="1" applyFill="1" applyBorder="1" applyAlignment="1" applyProtection="1">
      <alignment horizontal="left" vertical="center" wrapText="1"/>
      <protection locked="0"/>
    </xf>
    <xf numFmtId="0" fontId="105" fillId="21" borderId="89" xfId="0" applyFont="1" applyFill="1" applyBorder="1" applyAlignment="1" applyProtection="1">
      <alignment horizontal="left" vertical="center"/>
      <protection locked="0"/>
    </xf>
    <xf numFmtId="3" fontId="124" fillId="21" borderId="89" xfId="1" applyNumberFormat="1" applyFont="1" applyFill="1" applyBorder="1" applyAlignment="1" applyProtection="1">
      <alignment horizontal="right"/>
      <protection locked="0"/>
    </xf>
    <xf numFmtId="0" fontId="104" fillId="27" borderId="82" xfId="0" applyFont="1" applyFill="1" applyBorder="1" applyAlignment="1" applyProtection="1">
      <alignment horizontal="left" vertical="center" wrapText="1"/>
      <protection locked="0"/>
    </xf>
    <xf numFmtId="0" fontId="104" fillId="27" borderId="83" xfId="0" applyFont="1" applyFill="1" applyBorder="1" applyAlignment="1" applyProtection="1">
      <alignment horizontal="left" vertical="center" wrapText="1"/>
      <protection locked="0"/>
    </xf>
    <xf numFmtId="3" fontId="121" fillId="30" borderId="83" xfId="1" applyNumberFormat="1" applyFont="1" applyFill="1" applyBorder="1" applyAlignment="1" applyProtection="1">
      <alignment horizontal="right"/>
      <protection locked="0"/>
    </xf>
    <xf numFmtId="3" fontId="121" fillId="30" borderId="119" xfId="1" applyNumberFormat="1" applyFont="1" applyFill="1" applyBorder="1" applyAlignment="1" applyProtection="1">
      <alignment horizontal="right"/>
      <protection locked="0"/>
    </xf>
    <xf numFmtId="0" fontId="105" fillId="21" borderId="82" xfId="0" applyFont="1" applyFill="1" applyBorder="1" applyAlignment="1" applyProtection="1">
      <alignment horizontal="left" vertical="center"/>
      <protection locked="0"/>
    </xf>
    <xf numFmtId="0" fontId="105" fillId="21" borderId="83" xfId="0" applyFont="1" applyFill="1" applyBorder="1" applyAlignment="1" applyProtection="1">
      <alignment horizontal="left" vertical="center"/>
      <protection locked="0"/>
    </xf>
    <xf numFmtId="0" fontId="105" fillId="30" borderId="82" xfId="0" applyFont="1" applyFill="1" applyBorder="1" applyAlignment="1" applyProtection="1">
      <alignment horizontal="left" vertical="center"/>
      <protection locked="0"/>
    </xf>
    <xf numFmtId="0" fontId="105" fillId="30" borderId="83" xfId="0" applyFont="1" applyFill="1" applyBorder="1" applyAlignment="1" applyProtection="1">
      <alignment horizontal="left" vertical="center"/>
      <protection locked="0"/>
    </xf>
    <xf numFmtId="0" fontId="104" fillId="21" borderId="82" xfId="0" applyFont="1" applyFill="1" applyBorder="1" applyAlignment="1" applyProtection="1">
      <alignment horizontal="left" vertical="center" wrapText="1"/>
      <protection locked="0"/>
    </xf>
    <xf numFmtId="0" fontId="104" fillId="21" borderId="83" xfId="0" applyFont="1" applyFill="1" applyBorder="1" applyAlignment="1" applyProtection="1">
      <alignment horizontal="left" vertical="center" wrapText="1"/>
      <protection locked="0"/>
    </xf>
    <xf numFmtId="3" fontId="121" fillId="21" borderId="83" xfId="1" applyNumberFormat="1" applyFont="1" applyFill="1" applyBorder="1" applyAlignment="1" applyProtection="1">
      <alignment horizontal="right"/>
      <protection locked="0"/>
    </xf>
    <xf numFmtId="3" fontId="121" fillId="21" borderId="119" xfId="1" applyNumberFormat="1" applyFont="1" applyFill="1" applyBorder="1" applyAlignment="1" applyProtection="1">
      <alignment horizontal="right"/>
      <protection locked="0"/>
    </xf>
    <xf numFmtId="0" fontId="105" fillId="21" borderId="92" xfId="0" applyFont="1" applyFill="1" applyBorder="1" applyAlignment="1" applyProtection="1">
      <alignment horizontal="left" vertical="center"/>
      <protection locked="0"/>
    </xf>
    <xf numFmtId="0" fontId="105" fillId="21" borderId="93" xfId="0" applyFont="1" applyFill="1" applyBorder="1" applyAlignment="1" applyProtection="1">
      <alignment horizontal="left" vertical="center"/>
      <protection locked="0"/>
    </xf>
    <xf numFmtId="3" fontId="124" fillId="21" borderId="93" xfId="1" applyNumberFormat="1" applyFont="1" applyFill="1" applyBorder="1" applyAlignment="1" applyProtection="1">
      <alignment horizontal="right"/>
      <protection locked="0"/>
    </xf>
    <xf numFmtId="0" fontId="105" fillId="27" borderId="92" xfId="0" applyFont="1" applyFill="1" applyBorder="1" applyAlignment="1" applyProtection="1">
      <alignment horizontal="left" vertical="center" shrinkToFit="1"/>
      <protection locked="0"/>
    </xf>
    <xf numFmtId="0" fontId="105" fillId="27" borderId="93" xfId="0" applyFont="1" applyFill="1" applyBorder="1" applyAlignment="1" applyProtection="1">
      <alignment horizontal="left" vertical="center" shrinkToFit="1"/>
      <protection locked="0"/>
    </xf>
    <xf numFmtId="3" fontId="124" fillId="27" borderId="122" xfId="1" applyNumberFormat="1" applyFont="1" applyFill="1" applyBorder="1" applyAlignment="1" applyProtection="1">
      <alignment horizontal="right"/>
      <protection locked="0"/>
    </xf>
    <xf numFmtId="0" fontId="105" fillId="21" borderId="82" xfId="0" applyFont="1" applyFill="1" applyBorder="1" applyAlignment="1" applyProtection="1">
      <alignment horizontal="left" vertical="center" shrinkToFit="1"/>
      <protection locked="0"/>
    </xf>
    <xf numFmtId="0" fontId="105" fillId="21" borderId="83" xfId="0" applyFont="1" applyFill="1" applyBorder="1" applyAlignment="1" applyProtection="1">
      <alignment horizontal="left" vertical="center" shrinkToFit="1"/>
      <protection locked="0"/>
    </xf>
    <xf numFmtId="0" fontId="105" fillId="27" borderId="82" xfId="0" applyFont="1" applyFill="1" applyBorder="1" applyAlignment="1" applyProtection="1">
      <alignment horizontal="left" vertical="center" wrapText="1"/>
      <protection locked="0"/>
    </xf>
    <xf numFmtId="0" fontId="105" fillId="27" borderId="83" xfId="0" applyFont="1" applyFill="1" applyBorder="1" applyAlignment="1" applyProtection="1">
      <alignment horizontal="left" vertical="center" wrapText="1"/>
      <protection locked="0"/>
    </xf>
    <xf numFmtId="0" fontId="105" fillId="27" borderId="88" xfId="0" applyFont="1" applyFill="1" applyBorder="1" applyAlignment="1" applyProtection="1">
      <alignment horizontal="left" vertical="center" wrapText="1"/>
      <protection locked="0"/>
    </xf>
    <xf numFmtId="0" fontId="105" fillId="27" borderId="89" xfId="0" applyFont="1" applyFill="1" applyBorder="1" applyAlignment="1" applyProtection="1">
      <alignment horizontal="left" vertical="center"/>
      <protection locked="0"/>
    </xf>
    <xf numFmtId="3" fontId="124" fillId="27" borderId="89" xfId="1" applyNumberFormat="1" applyFont="1" applyFill="1" applyBorder="1" applyAlignment="1" applyProtection="1">
      <alignment horizontal="right"/>
      <protection locked="0"/>
    </xf>
    <xf numFmtId="3" fontId="124" fillId="41" borderId="83" xfId="1" applyNumberFormat="1" applyFont="1" applyFill="1" applyBorder="1" applyAlignment="1" applyProtection="1">
      <alignment horizontal="right"/>
      <protection locked="0"/>
    </xf>
    <xf numFmtId="3" fontId="124" fillId="41" borderId="119" xfId="1" applyNumberFormat="1" applyFont="1" applyFill="1" applyBorder="1" applyAlignment="1" applyProtection="1">
      <alignment horizontal="right"/>
      <protection locked="0"/>
    </xf>
    <xf numFmtId="0" fontId="105" fillId="2" borderId="82" xfId="0" applyFont="1" applyFill="1" applyBorder="1" applyAlignment="1" applyProtection="1">
      <alignment horizontal="left" vertical="center" wrapText="1"/>
      <protection locked="0"/>
    </xf>
    <xf numFmtId="0" fontId="105" fillId="2" borderId="83" xfId="0" applyFont="1" applyFill="1" applyBorder="1" applyAlignment="1" applyProtection="1">
      <alignment horizontal="left" vertical="center"/>
      <protection locked="0"/>
    </xf>
    <xf numFmtId="3" fontId="124" fillId="2" borderId="83" xfId="1" applyNumberFormat="1" applyFont="1" applyFill="1" applyBorder="1" applyAlignment="1" applyProtection="1">
      <alignment horizontal="right"/>
      <protection locked="0"/>
    </xf>
    <xf numFmtId="0" fontId="104" fillId="27" borderId="92" xfId="0" applyFont="1" applyFill="1" applyBorder="1" applyAlignment="1" applyProtection="1">
      <alignment horizontal="left" vertical="center" wrapText="1"/>
      <protection locked="0"/>
    </xf>
    <xf numFmtId="0" fontId="105" fillId="27" borderId="93" xfId="0" applyFont="1" applyFill="1" applyBorder="1" applyAlignment="1" applyProtection="1">
      <alignment horizontal="left" vertical="center" wrapText="1"/>
      <protection locked="0"/>
    </xf>
    <xf numFmtId="3" fontId="121" fillId="30" borderId="93" xfId="1" applyNumberFormat="1" applyFont="1" applyFill="1" applyBorder="1" applyAlignment="1" applyProtection="1">
      <alignment horizontal="right"/>
      <protection locked="0"/>
    </xf>
    <xf numFmtId="3" fontId="121" fillId="30" borderId="122" xfId="1" applyNumberFormat="1" applyFont="1" applyFill="1" applyBorder="1" applyAlignment="1" applyProtection="1">
      <alignment horizontal="right"/>
      <protection locked="0"/>
    </xf>
    <xf numFmtId="0" fontId="104" fillId="27" borderId="83" xfId="0" applyFont="1" applyFill="1" applyBorder="1" applyAlignment="1" applyProtection="1">
      <alignment horizontal="left" vertical="center"/>
      <protection locked="0"/>
    </xf>
    <xf numFmtId="0" fontId="105" fillId="27" borderId="83" xfId="0" applyFont="1" applyFill="1" applyBorder="1" applyAlignment="1" applyProtection="1">
      <alignment horizontal="left" vertical="center"/>
      <protection locked="0"/>
    </xf>
    <xf numFmtId="0" fontId="104" fillId="21" borderId="63" xfId="0" applyFont="1" applyFill="1" applyBorder="1" applyAlignment="1" applyProtection="1">
      <alignment horizontal="left" vertical="center" wrapText="1"/>
      <protection locked="0"/>
    </xf>
    <xf numFmtId="0" fontId="104" fillId="21" borderId="81" xfId="0" applyFont="1" applyFill="1" applyBorder="1" applyAlignment="1" applyProtection="1">
      <alignment horizontal="left" vertical="center" wrapText="1"/>
      <protection locked="0"/>
    </xf>
    <xf numFmtId="3" fontId="121" fillId="21" borderId="81" xfId="1" applyNumberFormat="1" applyFont="1" applyFill="1" applyBorder="1" applyAlignment="1" applyProtection="1">
      <alignment horizontal="right"/>
      <protection locked="0"/>
    </xf>
    <xf numFmtId="3" fontId="121" fillId="21" borderId="118" xfId="1" applyNumberFormat="1" applyFont="1" applyFill="1" applyBorder="1" applyAlignment="1" applyProtection="1">
      <alignment horizontal="right"/>
      <protection locked="0"/>
    </xf>
    <xf numFmtId="0" fontId="105" fillId="2" borderId="83" xfId="0" applyFont="1" applyFill="1" applyBorder="1" applyAlignment="1" applyProtection="1">
      <alignment horizontal="left" vertical="center" wrapText="1"/>
      <protection locked="0"/>
    </xf>
    <xf numFmtId="3" fontId="124" fillId="19" borderId="83" xfId="1" applyNumberFormat="1" applyFont="1" applyFill="1" applyBorder="1" applyAlignment="1" applyProtection="1">
      <alignment horizontal="right"/>
      <protection locked="0"/>
    </xf>
    <xf numFmtId="0" fontId="107" fillId="2" borderId="92" xfId="0" applyFont="1" applyFill="1" applyBorder="1" applyAlignment="1">
      <alignment horizontal="left" vertical="center" wrapText="1"/>
    </xf>
    <xf numFmtId="0" fontId="107" fillId="2" borderId="93" xfId="0" applyFont="1" applyFill="1" applyBorder="1" applyAlignment="1">
      <alignment horizontal="left" vertical="center" wrapText="1"/>
    </xf>
    <xf numFmtId="3" fontId="93" fillId="2" borderId="93" xfId="1" applyNumberFormat="1" applyFont="1" applyFill="1" applyBorder="1" applyAlignment="1" applyProtection="1">
      <alignment horizontal="right" vertical="center"/>
      <protection locked="0"/>
    </xf>
    <xf numFmtId="0" fontId="18" fillId="2" borderId="93" xfId="0" applyFont="1" applyFill="1" applyBorder="1" applyAlignment="1">
      <alignment horizontal="left" vertical="center" wrapText="1"/>
    </xf>
    <xf numFmtId="3" fontId="121" fillId="30" borderId="93" xfId="1" applyNumberFormat="1" applyFont="1" applyFill="1" applyBorder="1" applyAlignment="1">
      <alignment horizontal="right" vertical="center"/>
    </xf>
    <xf numFmtId="3" fontId="121" fillId="30" borderId="122" xfId="1" applyNumberFormat="1" applyFont="1" applyFill="1" applyBorder="1" applyAlignment="1">
      <alignment horizontal="right" vertical="center"/>
    </xf>
    <xf numFmtId="3" fontId="124" fillId="19" borderId="119" xfId="1" applyNumberFormat="1" applyFont="1" applyFill="1" applyBorder="1" applyAlignment="1" applyProtection="1">
      <alignment horizontal="right"/>
      <protection locked="0"/>
    </xf>
    <xf numFmtId="0" fontId="105" fillId="21" borderId="89" xfId="0" applyFont="1" applyFill="1" applyBorder="1" applyAlignment="1" applyProtection="1">
      <alignment horizontal="left" vertical="center" wrapText="1"/>
      <protection locked="0"/>
    </xf>
    <xf numFmtId="3" fontId="124" fillId="21" borderId="121" xfId="1" applyNumberFormat="1" applyFont="1" applyFill="1" applyBorder="1" applyAlignment="1" applyProtection="1">
      <alignment horizontal="right"/>
      <protection locked="0"/>
    </xf>
    <xf numFmtId="3" fontId="121" fillId="21" borderId="83" xfId="1" applyNumberFormat="1" applyFont="1" applyFill="1" applyBorder="1" applyAlignment="1" applyProtection="1">
      <protection locked="0"/>
    </xf>
    <xf numFmtId="3" fontId="121" fillId="40" borderId="83" xfId="1" applyNumberFormat="1" applyFont="1" applyFill="1" applyBorder="1" applyAlignment="1" applyProtection="1">
      <alignment horizontal="right"/>
      <protection locked="0"/>
    </xf>
    <xf numFmtId="0" fontId="104" fillId="21" borderId="94" xfId="0" applyFont="1" applyFill="1" applyBorder="1" applyAlignment="1" applyProtection="1">
      <alignment horizontal="center" vertical="center" textRotation="90" wrapText="1"/>
      <protection locked="0"/>
    </xf>
    <xf numFmtId="0" fontId="104" fillId="21" borderId="89" xfId="0" applyFont="1" applyFill="1" applyBorder="1" applyAlignment="1" applyProtection="1">
      <alignment horizontal="center" vertical="center" textRotation="90" wrapText="1"/>
      <protection locked="0"/>
    </xf>
    <xf numFmtId="0" fontId="104" fillId="21" borderId="76" xfId="0" applyFont="1" applyFill="1" applyBorder="1" applyAlignment="1" applyProtection="1">
      <alignment horizontal="center" vertical="center" textRotation="90" wrapText="1"/>
      <protection locked="0"/>
    </xf>
    <xf numFmtId="0" fontId="104" fillId="21" borderId="96" xfId="0" applyFont="1" applyFill="1" applyBorder="1" applyAlignment="1" applyProtection="1">
      <alignment horizontal="center" vertical="center" textRotation="90" wrapText="1"/>
      <protection locked="0"/>
    </xf>
    <xf numFmtId="0" fontId="104" fillId="21" borderId="93" xfId="0" applyFont="1" applyFill="1" applyBorder="1" applyAlignment="1" applyProtection="1">
      <alignment horizontal="center" vertical="center" textRotation="90" wrapText="1"/>
      <protection locked="0"/>
    </xf>
    <xf numFmtId="0" fontId="104" fillId="21" borderId="97" xfId="0" applyFont="1" applyFill="1" applyBorder="1" applyAlignment="1" applyProtection="1">
      <alignment horizontal="center" vertical="center" textRotation="90" wrapText="1"/>
      <protection locked="0"/>
    </xf>
    <xf numFmtId="0" fontId="18" fillId="2" borderId="88" xfId="0" applyFont="1" applyFill="1" applyBorder="1" applyAlignment="1">
      <alignment horizontal="left" vertical="center" wrapText="1"/>
    </xf>
    <xf numFmtId="0" fontId="18" fillId="2" borderId="89" xfId="0" applyFont="1" applyFill="1" applyBorder="1" applyAlignment="1">
      <alignment horizontal="left" vertical="center" wrapText="1"/>
    </xf>
    <xf numFmtId="3" fontId="98" fillId="2" borderId="89" xfId="1" applyNumberFormat="1" applyFont="1" applyFill="1" applyBorder="1" applyAlignment="1" applyProtection="1">
      <alignment horizontal="right" vertical="center"/>
      <protection locked="0"/>
    </xf>
    <xf numFmtId="0" fontId="107" fillId="2" borderId="89" xfId="0" applyFont="1" applyFill="1" applyBorder="1" applyAlignment="1">
      <alignment horizontal="left" vertical="center" wrapText="1"/>
    </xf>
    <xf numFmtId="3" fontId="126" fillId="30" borderId="89" xfId="1" applyNumberFormat="1" applyFont="1" applyFill="1" applyBorder="1" applyAlignment="1" applyProtection="1">
      <alignment horizontal="right" vertical="center"/>
      <protection locked="0"/>
    </xf>
    <xf numFmtId="3" fontId="126" fillId="30" borderId="121" xfId="1" applyNumberFormat="1" applyFont="1" applyFill="1" applyBorder="1" applyAlignment="1" applyProtection="1">
      <alignment horizontal="right" vertical="center"/>
      <protection locked="0"/>
    </xf>
    <xf numFmtId="0" fontId="106" fillId="21" borderId="98" xfId="0" applyFont="1" applyFill="1" applyBorder="1" applyAlignment="1" applyProtection="1">
      <alignment horizontal="left" vertical="center" wrapText="1"/>
      <protection locked="0"/>
    </xf>
    <xf numFmtId="0" fontId="106" fillId="21" borderId="99" xfId="0" applyFont="1" applyFill="1" applyBorder="1" applyAlignment="1" applyProtection="1">
      <alignment horizontal="left" vertical="center" wrapText="1"/>
      <protection locked="0"/>
    </xf>
    <xf numFmtId="3" fontId="121" fillId="21" borderId="99" xfId="1" applyNumberFormat="1" applyFont="1" applyFill="1" applyBorder="1" applyAlignment="1" applyProtection="1">
      <alignment horizontal="right" vertical="center"/>
      <protection locked="0"/>
    </xf>
    <xf numFmtId="3" fontId="121" fillId="27" borderId="99" xfId="1" applyNumberFormat="1" applyFont="1" applyFill="1" applyBorder="1" applyAlignment="1" applyProtection="1">
      <alignment horizontal="right" vertical="center"/>
      <protection locked="0"/>
    </xf>
    <xf numFmtId="3" fontId="121" fillId="27" borderId="124" xfId="1" applyNumberFormat="1" applyFont="1" applyFill="1" applyBorder="1" applyAlignment="1" applyProtection="1">
      <alignment horizontal="right" vertical="center"/>
      <protection locked="0"/>
    </xf>
    <xf numFmtId="0" fontId="70" fillId="21" borderId="125" xfId="0" applyFont="1" applyFill="1" applyBorder="1" applyAlignment="1" applyProtection="1">
      <alignment horizontal="center" vertical="center" textRotation="90" wrapText="1"/>
      <protection locked="0"/>
    </xf>
    <xf numFmtId="0" fontId="70" fillId="21" borderId="76" xfId="0" applyFont="1" applyFill="1" applyBorder="1" applyAlignment="1" applyProtection="1">
      <alignment horizontal="center" vertical="center" textRotation="90" wrapText="1"/>
      <protection locked="0"/>
    </xf>
    <xf numFmtId="0" fontId="70" fillId="21" borderId="126" xfId="0" applyFont="1" applyFill="1" applyBorder="1" applyAlignment="1" applyProtection="1">
      <alignment horizontal="center" vertical="center" textRotation="90" wrapText="1"/>
      <protection locked="0"/>
    </xf>
    <xf numFmtId="0" fontId="70" fillId="21" borderId="80" xfId="0" applyFont="1" applyFill="1" applyBorder="1" applyAlignment="1" applyProtection="1">
      <alignment horizontal="center" vertical="center" textRotation="90" wrapText="1"/>
      <protection locked="0"/>
    </xf>
    <xf numFmtId="0" fontId="70" fillId="21" borderId="127" xfId="0" applyFont="1" applyFill="1" applyBorder="1" applyAlignment="1" applyProtection="1">
      <alignment horizontal="center" vertical="center" textRotation="90" wrapText="1"/>
      <protection locked="0"/>
    </xf>
    <xf numFmtId="0" fontId="70" fillId="21" borderId="97" xfId="0" applyFont="1" applyFill="1" applyBorder="1" applyAlignment="1" applyProtection="1">
      <alignment horizontal="center" vertical="center" textRotation="90" wrapText="1"/>
      <protection locked="0"/>
    </xf>
    <xf numFmtId="0" fontId="91" fillId="27" borderId="77" xfId="0" applyFont="1" applyFill="1" applyBorder="1" applyAlignment="1" applyProtection="1">
      <alignment horizontal="left" vertical="center" wrapText="1"/>
      <protection locked="0"/>
    </xf>
    <xf numFmtId="3" fontId="121" fillId="30" borderId="77" xfId="1" applyNumberFormat="1" applyFont="1" applyFill="1" applyBorder="1" applyAlignment="1" applyProtection="1">
      <alignment horizontal="right"/>
      <protection locked="0"/>
    </xf>
    <xf numFmtId="3" fontId="121" fillId="30" borderId="116" xfId="1" applyNumberFormat="1" applyFont="1" applyFill="1" applyBorder="1" applyAlignment="1" applyProtection="1">
      <alignment horizontal="right"/>
      <protection locked="0"/>
    </xf>
    <xf numFmtId="3" fontId="124" fillId="27" borderId="83" xfId="1" applyNumberFormat="1" applyFont="1" applyFill="1" applyBorder="1" applyAlignment="1" applyProtection="1">
      <alignment horizontal="right"/>
      <protection locked="0"/>
    </xf>
    <xf numFmtId="0" fontId="96" fillId="2" borderId="89" xfId="0" applyFont="1" applyFill="1" applyBorder="1" applyAlignment="1">
      <alignment horizontal="center" vertical="center" textRotation="90" wrapText="1"/>
    </xf>
    <xf numFmtId="0" fontId="96" fillId="2" borderId="76" xfId="0" applyFont="1" applyFill="1" applyBorder="1" applyAlignment="1">
      <alignment horizontal="center" vertical="center" textRotation="90" wrapText="1"/>
    </xf>
    <xf numFmtId="0" fontId="96" fillId="2" borderId="83" xfId="0" applyFont="1" applyFill="1" applyBorder="1" applyAlignment="1">
      <alignment horizontal="center" vertical="center" textRotation="90" wrapText="1"/>
    </xf>
    <xf numFmtId="0" fontId="96" fillId="2" borderId="80" xfId="0" applyFont="1" applyFill="1" applyBorder="1" applyAlignment="1">
      <alignment horizontal="center" vertical="center" textRotation="90" wrapText="1"/>
    </xf>
    <xf numFmtId="0" fontId="96" fillId="2" borderId="93" xfId="0" applyFont="1" applyFill="1" applyBorder="1" applyAlignment="1">
      <alignment horizontal="center" vertical="center" textRotation="90" wrapText="1"/>
    </xf>
    <xf numFmtId="0" fontId="96" fillId="2" borderId="97" xfId="0" applyFont="1" applyFill="1" applyBorder="1" applyAlignment="1">
      <alignment horizontal="center" vertical="center" textRotation="90" wrapText="1"/>
    </xf>
    <xf numFmtId="0" fontId="104" fillId="21" borderId="83" xfId="0" applyFont="1" applyFill="1" applyBorder="1" applyAlignment="1" applyProtection="1">
      <alignment horizontal="center" vertical="center" textRotation="90" wrapText="1"/>
      <protection locked="0"/>
    </xf>
    <xf numFmtId="0" fontId="104" fillId="21" borderId="80" xfId="0" applyFont="1" applyFill="1" applyBorder="1" applyAlignment="1" applyProtection="1">
      <alignment horizontal="center" vertical="center" textRotation="90" wrapText="1"/>
      <protection locked="0"/>
    </xf>
    <xf numFmtId="3" fontId="124" fillId="40" borderId="83" xfId="1" applyNumberFormat="1" applyFont="1" applyFill="1" applyBorder="1" applyAlignment="1" applyProtection="1">
      <alignment horizontal="right"/>
      <protection locked="0"/>
    </xf>
    <xf numFmtId="3" fontId="124" fillId="40" borderId="119" xfId="1" applyNumberFormat="1" applyFont="1" applyFill="1" applyBorder="1" applyAlignment="1" applyProtection="1">
      <alignment horizontal="right"/>
      <protection locked="0"/>
    </xf>
    <xf numFmtId="0" fontId="104" fillId="21" borderId="92" xfId="0" applyFont="1" applyFill="1" applyBorder="1" applyAlignment="1" applyProtection="1">
      <alignment horizontal="left" vertical="center" wrapText="1"/>
      <protection locked="0"/>
    </xf>
    <xf numFmtId="0" fontId="105" fillId="21" borderId="93" xfId="0" applyFont="1" applyFill="1" applyBorder="1" applyAlignment="1" applyProtection="1">
      <alignment horizontal="left" vertical="center" wrapText="1"/>
      <protection locked="0"/>
    </xf>
    <xf numFmtId="3" fontId="121" fillId="21" borderId="93" xfId="1" applyNumberFormat="1" applyFont="1" applyFill="1" applyBorder="1" applyAlignment="1" applyProtection="1">
      <alignment horizontal="right"/>
      <protection locked="0"/>
    </xf>
    <xf numFmtId="0" fontId="104" fillId="21" borderId="96" xfId="0" applyFont="1" applyFill="1" applyBorder="1" applyAlignment="1" applyProtection="1">
      <alignment horizontal="left" vertical="center" wrapText="1"/>
      <protection locked="0"/>
    </xf>
    <xf numFmtId="0" fontId="104" fillId="21" borderId="93" xfId="0" applyFont="1" applyFill="1" applyBorder="1" applyAlignment="1" applyProtection="1">
      <alignment horizontal="left" vertical="center" wrapText="1"/>
      <protection locked="0"/>
    </xf>
    <xf numFmtId="3" fontId="121" fillId="21" borderId="93" xfId="1" applyNumberFormat="1" applyFont="1" applyFill="1" applyBorder="1" applyAlignment="1" applyProtection="1">
      <alignment horizontal="right" vertical="center"/>
      <protection locked="0"/>
    </xf>
    <xf numFmtId="3" fontId="121" fillId="27" borderId="93" xfId="1" applyNumberFormat="1" applyFont="1" applyFill="1" applyBorder="1" applyAlignment="1" applyProtection="1">
      <alignment horizontal="right" vertical="center"/>
      <protection locked="0"/>
    </xf>
    <xf numFmtId="3" fontId="121" fillId="27" borderId="122" xfId="1" applyNumberFormat="1" applyFont="1" applyFill="1" applyBorder="1" applyAlignment="1" applyProtection="1">
      <alignment horizontal="right" vertical="center"/>
      <protection locked="0"/>
    </xf>
    <xf numFmtId="0" fontId="106" fillId="21" borderId="79" xfId="0" applyFont="1" applyFill="1" applyBorder="1" applyAlignment="1" applyProtection="1">
      <alignment horizontal="left" vertical="center" wrapText="1"/>
      <protection locked="0"/>
    </xf>
    <xf numFmtId="0" fontId="106" fillId="21" borderId="77" xfId="0" applyFont="1" applyFill="1" applyBorder="1" applyAlignment="1" applyProtection="1">
      <alignment horizontal="left" vertical="center" wrapText="1"/>
      <protection locked="0"/>
    </xf>
    <xf numFmtId="3" fontId="121" fillId="21" borderId="77" xfId="1" applyNumberFormat="1" applyFont="1" applyFill="1" applyBorder="1" applyAlignment="1" applyProtection="1">
      <alignment horizontal="right" vertical="center"/>
      <protection locked="0"/>
    </xf>
    <xf numFmtId="3" fontId="121" fillId="27" borderId="77" xfId="1" applyNumberFormat="1" applyFont="1" applyFill="1" applyBorder="1" applyAlignment="1" applyProtection="1">
      <alignment vertical="center"/>
      <protection locked="0"/>
    </xf>
    <xf numFmtId="3" fontId="121" fillId="27" borderId="77" xfId="1" applyNumberFormat="1" applyFont="1" applyFill="1" applyBorder="1" applyAlignment="1" applyProtection="1">
      <alignment horizontal="right" vertical="center"/>
      <protection locked="0"/>
    </xf>
    <xf numFmtId="3" fontId="121" fillId="27" borderId="116" xfId="1" applyNumberFormat="1" applyFont="1" applyFill="1" applyBorder="1" applyAlignment="1" applyProtection="1">
      <alignment horizontal="right" vertical="center"/>
      <protection locked="0"/>
    </xf>
    <xf numFmtId="0" fontId="104" fillId="27" borderId="95" xfId="0" applyFont="1" applyFill="1" applyBorder="1" applyAlignment="1" applyProtection="1">
      <alignment horizontal="left" vertical="center" wrapText="1"/>
      <protection locked="0"/>
    </xf>
    <xf numFmtId="0" fontId="100" fillId="29" borderId="84" xfId="0" applyFont="1" applyFill="1" applyBorder="1" applyAlignment="1">
      <alignment horizontal="center"/>
    </xf>
    <xf numFmtId="0" fontId="100" fillId="29" borderId="85" xfId="0" applyFont="1" applyFill="1" applyBorder="1" applyAlignment="1">
      <alignment horizontal="center"/>
    </xf>
    <xf numFmtId="0" fontId="100" fillId="29" borderId="82" xfId="0" applyFont="1" applyFill="1" applyBorder="1" applyAlignment="1">
      <alignment horizontal="center"/>
    </xf>
    <xf numFmtId="3" fontId="124" fillId="27" borderId="83" xfId="1" applyNumberFormat="1" applyFont="1" applyFill="1" applyBorder="1" applyAlignment="1" applyProtection="1">
      <protection locked="0"/>
    </xf>
    <xf numFmtId="3" fontId="124" fillId="27" borderId="83" xfId="1" applyNumberFormat="1" applyFont="1" applyFill="1" applyBorder="1" applyAlignment="1" applyProtection="1">
      <alignment horizontal="right" vertical="center"/>
      <protection locked="0"/>
    </xf>
    <xf numFmtId="3" fontId="124" fillId="27" borderId="119" xfId="1" applyNumberFormat="1" applyFont="1" applyFill="1" applyBorder="1" applyAlignment="1" applyProtection="1">
      <alignment horizontal="right" vertical="center"/>
      <protection locked="0"/>
    </xf>
    <xf numFmtId="3" fontId="124" fillId="21" borderId="83" xfId="1" applyNumberFormat="1" applyFont="1" applyFill="1" applyBorder="1" applyAlignment="1" applyProtection="1">
      <protection locked="0"/>
    </xf>
    <xf numFmtId="0" fontId="104" fillId="27" borderId="94" xfId="0" applyFont="1" applyFill="1" applyBorder="1" applyAlignment="1" applyProtection="1">
      <alignment horizontal="left" vertical="center" wrapText="1"/>
      <protection locked="0"/>
    </xf>
    <xf numFmtId="0" fontId="104" fillId="27" borderId="89" xfId="0" applyFont="1" applyFill="1" applyBorder="1" applyAlignment="1" applyProtection="1">
      <alignment horizontal="left" vertical="center" wrapText="1"/>
      <protection locked="0"/>
    </xf>
    <xf numFmtId="3" fontId="121" fillId="27" borderId="89" xfId="1" applyNumberFormat="1" applyFont="1" applyFill="1" applyBorder="1" applyAlignment="1" applyProtection="1">
      <protection locked="0"/>
    </xf>
    <xf numFmtId="0" fontId="125" fillId="30" borderId="89" xfId="0" applyFont="1" applyFill="1" applyBorder="1"/>
    <xf numFmtId="3" fontId="121" fillId="27" borderId="89" xfId="1" applyNumberFormat="1" applyFont="1" applyFill="1" applyBorder="1" applyAlignment="1" applyProtection="1">
      <alignment horizontal="right" vertical="center"/>
      <protection locked="0"/>
    </xf>
    <xf numFmtId="3" fontId="121" fillId="27" borderId="121" xfId="1" applyNumberFormat="1" applyFont="1" applyFill="1" applyBorder="1" applyAlignment="1" applyProtection="1">
      <alignment horizontal="right" vertical="center"/>
      <protection locked="0"/>
    </xf>
    <xf numFmtId="0" fontId="39" fillId="2" borderId="92" xfId="0" applyFont="1" applyFill="1" applyBorder="1" applyAlignment="1">
      <alignment horizontal="left" vertical="center"/>
    </xf>
    <xf numFmtId="0" fontId="39" fillId="2" borderId="93" xfId="0" applyFont="1" applyFill="1" applyBorder="1" applyAlignment="1">
      <alignment horizontal="left" vertical="center"/>
    </xf>
    <xf numFmtId="3" fontId="121" fillId="21" borderId="93" xfId="1" applyNumberFormat="1" applyFont="1" applyFill="1" applyBorder="1" applyAlignment="1" applyProtection="1">
      <protection locked="0"/>
    </xf>
    <xf numFmtId="3" fontId="121" fillId="27" borderId="93" xfId="1" applyNumberFormat="1" applyFont="1" applyFill="1" applyBorder="1" applyAlignment="1" applyProtection="1">
      <alignment horizontal="right"/>
      <protection locked="0"/>
    </xf>
    <xf numFmtId="3" fontId="121" fillId="21" borderId="122" xfId="1" applyNumberFormat="1" applyFont="1" applyFill="1" applyBorder="1" applyAlignment="1" applyProtection="1">
      <alignment horizontal="right"/>
      <protection locked="0"/>
    </xf>
    <xf numFmtId="0" fontId="32" fillId="2" borderId="87" xfId="0" applyFont="1" applyFill="1" applyBorder="1" applyAlignment="1">
      <alignment horizontal="center" vertical="center" textRotation="89" wrapText="1"/>
    </xf>
    <xf numFmtId="0" fontId="32" fillId="2" borderId="90" xfId="0" applyFont="1" applyFill="1" applyBorder="1" applyAlignment="1">
      <alignment horizontal="center" vertical="center" textRotation="89" wrapText="1"/>
    </xf>
    <xf numFmtId="0" fontId="32" fillId="2" borderId="91" xfId="0" applyFont="1" applyFill="1" applyBorder="1" applyAlignment="1">
      <alignment horizontal="center" vertical="center" textRotation="89" wrapText="1"/>
    </xf>
    <xf numFmtId="0" fontId="103" fillId="2" borderId="88" xfId="0" applyFont="1" applyFill="1" applyBorder="1" applyAlignment="1">
      <alignment horizontal="left" vertical="center"/>
    </xf>
    <xf numFmtId="0" fontId="103" fillId="2" borderId="89" xfId="0" applyFont="1" applyFill="1" applyBorder="1" applyAlignment="1">
      <alignment horizontal="left" vertical="center"/>
    </xf>
    <xf numFmtId="3" fontId="124" fillId="21" borderId="89" xfId="1" applyNumberFormat="1" applyFont="1" applyFill="1" applyBorder="1" applyAlignment="1" applyProtection="1">
      <protection locked="0"/>
    </xf>
    <xf numFmtId="0" fontId="103" fillId="2" borderId="82" xfId="0" applyFont="1" applyFill="1" applyBorder="1" applyAlignment="1">
      <alignment horizontal="left" vertical="center"/>
    </xf>
    <xf numFmtId="0" fontId="103" fillId="2" borderId="83" xfId="0" applyFont="1" applyFill="1" applyBorder="1" applyAlignment="1">
      <alignment horizontal="left" vertical="center"/>
    </xf>
    <xf numFmtId="0" fontId="105" fillId="27" borderId="43" xfId="0" applyFont="1" applyFill="1" applyBorder="1" applyAlignment="1" applyProtection="1">
      <alignment horizontal="left" vertical="center"/>
      <protection locked="0"/>
    </xf>
    <xf numFmtId="0" fontId="105" fillId="27" borderId="61" xfId="0" applyFont="1" applyFill="1" applyBorder="1" applyAlignment="1" applyProtection="1">
      <alignment horizontal="left" vertical="center"/>
      <protection locked="0"/>
    </xf>
    <xf numFmtId="0" fontId="100" fillId="29" borderId="42" xfId="0" applyFont="1" applyFill="1" applyBorder="1" applyAlignment="1">
      <alignment horizontal="center"/>
    </xf>
    <xf numFmtId="0" fontId="100" fillId="29" borderId="43" xfId="0" applyFont="1" applyFill="1" applyBorder="1" applyAlignment="1">
      <alignment horizontal="center"/>
    </xf>
    <xf numFmtId="0" fontId="100" fillId="29" borderId="61" xfId="0" applyFont="1" applyFill="1" applyBorder="1" applyAlignment="1">
      <alignment horizontal="center"/>
    </xf>
    <xf numFmtId="3" fontId="124" fillId="27" borderId="86" xfId="1" applyNumberFormat="1" applyFont="1" applyFill="1" applyBorder="1" applyAlignment="1" applyProtection="1">
      <alignment horizontal="right"/>
      <protection locked="0"/>
    </xf>
    <xf numFmtId="3" fontId="124" fillId="21" borderId="86" xfId="1" applyNumberFormat="1" applyFont="1" applyFill="1" applyBorder="1" applyAlignment="1" applyProtection="1">
      <alignment horizontal="right"/>
      <protection locked="0"/>
    </xf>
    <xf numFmtId="3" fontId="124" fillId="21" borderId="120" xfId="1" applyNumberFormat="1" applyFont="1" applyFill="1" applyBorder="1" applyAlignment="1" applyProtection="1">
      <alignment horizontal="right"/>
      <protection locked="0"/>
    </xf>
    <xf numFmtId="0" fontId="14" fillId="2" borderId="92" xfId="0" applyFont="1" applyFill="1" applyBorder="1" applyAlignment="1">
      <alignment horizontal="left" vertical="center"/>
    </xf>
    <xf numFmtId="0" fontId="14" fillId="2" borderId="93" xfId="0" applyFont="1" applyFill="1" applyBorder="1" applyAlignment="1">
      <alignment horizontal="left" vertical="center"/>
    </xf>
    <xf numFmtId="0" fontId="103" fillId="2" borderId="85" xfId="0" applyFont="1" applyFill="1" applyBorder="1" applyAlignment="1">
      <alignment horizontal="left" vertical="center"/>
    </xf>
    <xf numFmtId="0" fontId="105" fillId="27" borderId="85" xfId="0" applyFont="1" applyFill="1" applyBorder="1" applyAlignment="1" applyProtection="1">
      <alignment horizontal="left" vertical="center"/>
      <protection locked="0"/>
    </xf>
    <xf numFmtId="0" fontId="105" fillId="27" borderId="82" xfId="0" applyFont="1" applyFill="1" applyBorder="1" applyAlignment="1" applyProtection="1">
      <alignment horizontal="left" vertical="center"/>
      <protection locked="0"/>
    </xf>
    <xf numFmtId="3" fontId="121" fillId="27" borderId="83" xfId="1" applyNumberFormat="1" applyFont="1" applyFill="1" applyBorder="1" applyAlignment="1" applyProtection="1">
      <protection locked="0"/>
    </xf>
    <xf numFmtId="0" fontId="125" fillId="30" borderId="83" xfId="0" applyFont="1" applyFill="1" applyBorder="1"/>
    <xf numFmtId="0" fontId="126" fillId="21" borderId="63" xfId="0" applyFont="1" applyFill="1" applyBorder="1" applyAlignment="1" applyProtection="1">
      <alignment horizontal="left" vertical="center" wrapText="1"/>
      <protection locked="0"/>
    </xf>
    <xf numFmtId="0" fontId="126" fillId="21" borderId="81" xfId="0" applyFont="1" applyFill="1" applyBorder="1" applyAlignment="1" applyProtection="1">
      <alignment horizontal="left" vertical="center" wrapText="1"/>
      <protection locked="0"/>
    </xf>
    <xf numFmtId="3" fontId="124" fillId="21" borderId="81" xfId="1" applyNumberFormat="1" applyFont="1" applyFill="1" applyBorder="1" applyAlignment="1" applyProtection="1">
      <protection locked="0"/>
    </xf>
    <xf numFmtId="3" fontId="124" fillId="21" borderId="81" xfId="1" applyNumberFormat="1" applyFont="1" applyFill="1" applyBorder="1" applyAlignment="1" applyProtection="1">
      <alignment horizontal="right"/>
      <protection locked="0"/>
    </xf>
    <xf numFmtId="3" fontId="124" fillId="27" borderId="81" xfId="1" applyNumberFormat="1" applyFont="1" applyFill="1" applyBorder="1" applyAlignment="1" applyProtection="1">
      <alignment horizontal="right"/>
      <protection locked="0"/>
    </xf>
    <xf numFmtId="3" fontId="124" fillId="21" borderId="118" xfId="1" applyNumberFormat="1" applyFont="1" applyFill="1" applyBorder="1" applyAlignment="1" applyProtection="1">
      <alignment horizontal="right"/>
      <protection locked="0"/>
    </xf>
    <xf numFmtId="0" fontId="126" fillId="21" borderId="82" xfId="0" applyFont="1" applyFill="1" applyBorder="1" applyAlignment="1" applyProtection="1">
      <alignment horizontal="left" vertical="center" wrapText="1"/>
      <protection locked="0"/>
    </xf>
    <xf numFmtId="0" fontId="126" fillId="21" borderId="83" xfId="0" applyFont="1" applyFill="1" applyBorder="1" applyAlignment="1" applyProtection="1">
      <alignment horizontal="left" vertical="center" wrapText="1"/>
      <protection locked="0"/>
    </xf>
    <xf numFmtId="0" fontId="63" fillId="27" borderId="113" xfId="0" applyFont="1" applyFill="1" applyBorder="1" applyAlignment="1" applyProtection="1">
      <alignment horizontal="left" vertical="center"/>
      <protection locked="0"/>
    </xf>
    <xf numFmtId="0" fontId="63" fillId="27" borderId="69" xfId="0" applyFont="1" applyFill="1" applyBorder="1" applyAlignment="1" applyProtection="1">
      <alignment horizontal="left" vertical="center"/>
      <protection locked="0"/>
    </xf>
    <xf numFmtId="0" fontId="63" fillId="27" borderId="70" xfId="0" applyFont="1" applyFill="1" applyBorder="1" applyAlignment="1" applyProtection="1">
      <alignment horizontal="left" vertical="center"/>
      <protection locked="0"/>
    </xf>
    <xf numFmtId="3" fontId="93" fillId="27" borderId="73" xfId="1" applyNumberFormat="1" applyFont="1" applyFill="1" applyBorder="1" applyAlignment="1" applyProtection="1">
      <alignment vertical="center"/>
      <protection locked="0"/>
    </xf>
    <xf numFmtId="3" fontId="93" fillId="27" borderId="69" xfId="1" applyNumberFormat="1" applyFont="1" applyFill="1" applyBorder="1" applyAlignment="1" applyProtection="1">
      <alignment vertical="center"/>
      <protection locked="0"/>
    </xf>
    <xf numFmtId="3" fontId="93" fillId="27" borderId="74" xfId="1" applyNumberFormat="1" applyFont="1" applyFill="1" applyBorder="1" applyAlignment="1" applyProtection="1">
      <alignment vertical="center"/>
      <protection locked="0"/>
    </xf>
    <xf numFmtId="3" fontId="93" fillId="21" borderId="73" xfId="1" applyNumberFormat="1" applyFont="1" applyFill="1" applyBorder="1" applyAlignment="1" applyProtection="1">
      <alignment vertical="center"/>
      <protection locked="0"/>
    </xf>
    <xf numFmtId="3" fontId="93" fillId="21" borderId="69" xfId="1" applyNumberFormat="1" applyFont="1" applyFill="1" applyBorder="1" applyAlignment="1" applyProtection="1">
      <alignment vertical="center"/>
      <protection locked="0"/>
    </xf>
    <xf numFmtId="3" fontId="93" fillId="21" borderId="74" xfId="1" applyNumberFormat="1" applyFont="1" applyFill="1" applyBorder="1" applyAlignment="1" applyProtection="1">
      <alignment vertical="center"/>
      <protection locked="0"/>
    </xf>
    <xf numFmtId="3" fontId="70" fillId="27" borderId="71" xfId="1" applyNumberFormat="1" applyFont="1" applyFill="1" applyBorder="1" applyAlignment="1" applyProtection="1">
      <alignment horizontal="right" vertical="center"/>
      <protection locked="0"/>
    </xf>
    <xf numFmtId="3" fontId="70" fillId="27" borderId="69" xfId="1" applyNumberFormat="1" applyFont="1" applyFill="1" applyBorder="1" applyAlignment="1" applyProtection="1">
      <alignment horizontal="right" vertical="center"/>
      <protection locked="0"/>
    </xf>
    <xf numFmtId="3" fontId="70" fillId="27" borderId="114" xfId="1" applyNumberFormat="1" applyFont="1" applyFill="1" applyBorder="1" applyAlignment="1" applyProtection="1">
      <alignment horizontal="right" vertical="center"/>
      <protection locked="0"/>
    </xf>
    <xf numFmtId="0" fontId="46" fillId="2" borderId="115" xfId="0" applyFont="1" applyFill="1" applyBorder="1" applyAlignment="1">
      <alignment horizontal="center" vertical="center" textRotation="89" wrapText="1"/>
    </xf>
    <xf numFmtId="0" fontId="46" fillId="2" borderId="117" xfId="0" applyFont="1" applyFill="1" applyBorder="1" applyAlignment="1">
      <alignment horizontal="center" vertical="center" textRotation="89" wrapText="1"/>
    </xf>
    <xf numFmtId="0" fontId="46" fillId="2" borderId="123" xfId="0" applyFont="1" applyFill="1" applyBorder="1" applyAlignment="1">
      <alignment horizontal="center" vertical="center" textRotation="89" wrapText="1"/>
    </xf>
    <xf numFmtId="0" fontId="130" fillId="18" borderId="75" xfId="0" applyFont="1" applyFill="1" applyBorder="1" applyAlignment="1">
      <alignment horizontal="center" vertical="top"/>
    </xf>
    <xf numFmtId="0" fontId="130" fillId="18" borderId="77" xfId="0" applyFont="1" applyFill="1" applyBorder="1" applyAlignment="1">
      <alignment horizontal="center" vertical="top"/>
    </xf>
    <xf numFmtId="0" fontId="130" fillId="18" borderId="78" xfId="0" applyFont="1" applyFill="1" applyBorder="1" applyAlignment="1">
      <alignment horizontal="center" vertical="top"/>
    </xf>
    <xf numFmtId="0" fontId="130" fillId="18" borderId="79" xfId="0" applyFont="1" applyFill="1" applyBorder="1" applyAlignment="1">
      <alignment horizontal="center" vertical="top"/>
    </xf>
    <xf numFmtId="0" fontId="130" fillId="18" borderId="79" xfId="0" applyFont="1" applyFill="1" applyBorder="1" applyAlignment="1">
      <alignment horizontal="center" vertical="top" wrapText="1"/>
    </xf>
    <xf numFmtId="0" fontId="130" fillId="18" borderId="77" xfId="0" applyFont="1" applyFill="1" applyBorder="1" applyAlignment="1">
      <alignment horizontal="center" vertical="top" wrapText="1"/>
    </xf>
    <xf numFmtId="0" fontId="130" fillId="18" borderId="78" xfId="0" applyFont="1" applyFill="1" applyBorder="1" applyAlignment="1">
      <alignment horizontal="center" vertical="top" wrapText="1"/>
    </xf>
    <xf numFmtId="0" fontId="130" fillId="18" borderId="116" xfId="0" applyFont="1" applyFill="1" applyBorder="1" applyAlignment="1">
      <alignment horizontal="center" vertical="top"/>
    </xf>
    <xf numFmtId="0" fontId="126" fillId="27" borderId="82" xfId="0" applyFont="1" applyFill="1" applyBorder="1" applyAlignment="1" applyProtection="1">
      <alignment horizontal="left" vertical="center" wrapText="1"/>
      <protection locked="0"/>
    </xf>
    <xf numFmtId="0" fontId="126" fillId="27" borderId="83" xfId="0" applyFont="1" applyFill="1" applyBorder="1" applyAlignment="1" applyProtection="1">
      <alignment horizontal="left" vertical="center" wrapText="1"/>
      <protection locked="0"/>
    </xf>
    <xf numFmtId="0" fontId="79" fillId="23" borderId="105" xfId="0" applyFont="1" applyFill="1" applyBorder="1" applyAlignment="1" applyProtection="1">
      <alignment horizontal="left" vertical="center" wrapText="1"/>
      <protection locked="0"/>
    </xf>
    <xf numFmtId="0" fontId="79" fillId="23" borderId="0" xfId="0" applyFont="1" applyFill="1" applyBorder="1" applyAlignment="1" applyProtection="1">
      <alignment horizontal="left" vertical="center" wrapText="1"/>
      <protection locked="0"/>
    </xf>
    <xf numFmtId="0" fontId="90" fillId="25" borderId="0" xfId="2" quotePrefix="1" applyNumberFormat="1" applyFont="1" applyFill="1" applyBorder="1" applyAlignment="1" applyProtection="1">
      <alignment horizontal="center" vertical="center"/>
      <protection locked="0"/>
    </xf>
    <xf numFmtId="0" fontId="90" fillId="25" borderId="0" xfId="2" applyNumberFormat="1" applyFont="1" applyFill="1" applyBorder="1" applyAlignment="1" applyProtection="1">
      <alignment horizontal="center" vertical="center"/>
      <protection locked="0"/>
    </xf>
    <xf numFmtId="0" fontId="79" fillId="21" borderId="0" xfId="0" applyFont="1" applyFill="1" applyBorder="1" applyAlignment="1" applyProtection="1">
      <alignment horizontal="left" vertical="center" wrapText="1"/>
      <protection locked="0"/>
    </xf>
    <xf numFmtId="0" fontId="79" fillId="2" borderId="0" xfId="0" applyFont="1" applyFill="1" applyBorder="1" applyAlignment="1">
      <alignment horizontal="left" vertical="center" wrapText="1"/>
    </xf>
    <xf numFmtId="0" fontId="63" fillId="26" borderId="0" xfId="0" applyFont="1" applyFill="1" applyBorder="1" applyAlignment="1" applyProtection="1">
      <alignment horizontal="center"/>
      <protection locked="0"/>
    </xf>
    <xf numFmtId="0" fontId="63" fillId="26" borderId="106" xfId="0" applyFont="1" applyFill="1" applyBorder="1" applyAlignment="1" applyProtection="1">
      <alignment horizontal="center"/>
      <protection locked="0"/>
    </xf>
    <xf numFmtId="0" fontId="85" fillId="23" borderId="108" xfId="0" applyFont="1" applyFill="1" applyBorder="1" applyAlignment="1" applyProtection="1">
      <alignment horizontal="center" vertical="center" textRotation="90" wrapText="1"/>
      <protection locked="0"/>
    </xf>
    <xf numFmtId="0" fontId="85" fillId="23" borderId="61" xfId="0" applyFont="1" applyFill="1" applyBorder="1" applyAlignment="1" applyProtection="1">
      <alignment horizontal="center" vertical="center" textRotation="90" wrapText="1"/>
      <protection locked="0"/>
    </xf>
    <xf numFmtId="0" fontId="85" fillId="23" borderId="105" xfId="0" applyFont="1" applyFill="1" applyBorder="1" applyAlignment="1" applyProtection="1">
      <alignment horizontal="center" vertical="center" textRotation="90" wrapText="1"/>
      <protection locked="0"/>
    </xf>
    <xf numFmtId="0" fontId="85" fillId="23" borderId="58" xfId="0" applyFont="1" applyFill="1" applyBorder="1" applyAlignment="1" applyProtection="1">
      <alignment horizontal="center" vertical="center" textRotation="90" wrapText="1"/>
      <protection locked="0"/>
    </xf>
    <xf numFmtId="0" fontId="85" fillId="23" borderId="107" xfId="0" applyFont="1" applyFill="1" applyBorder="1" applyAlignment="1" applyProtection="1">
      <alignment horizontal="center" vertical="center" textRotation="90" wrapText="1"/>
      <protection locked="0"/>
    </xf>
    <xf numFmtId="0" fontId="85" fillId="23" borderId="63" xfId="0" applyFont="1" applyFill="1" applyBorder="1" applyAlignment="1" applyProtection="1">
      <alignment horizontal="center" vertical="center" textRotation="90" wrapText="1"/>
      <protection locked="0"/>
    </xf>
    <xf numFmtId="0" fontId="65" fillId="21" borderId="43" xfId="0" applyFont="1" applyFill="1" applyBorder="1" applyAlignment="1" applyProtection="1">
      <alignment vertical="top"/>
      <protection locked="0"/>
    </xf>
    <xf numFmtId="0" fontId="86" fillId="2" borderId="43" xfId="0" applyFont="1" applyFill="1" applyBorder="1" applyAlignment="1">
      <alignment vertical="top"/>
    </xf>
    <xf numFmtId="0" fontId="87" fillId="21" borderId="43" xfId="0" applyFont="1" applyFill="1" applyBorder="1" applyAlignment="1" applyProtection="1">
      <alignment horizontal="left" vertical="top" wrapText="1"/>
      <protection locked="0"/>
    </xf>
    <xf numFmtId="0" fontId="87" fillId="21" borderId="62" xfId="0" applyFont="1" applyFill="1" applyBorder="1" applyAlignment="1" applyProtection="1">
      <alignment horizontal="left" vertical="top" wrapText="1"/>
      <protection locked="0"/>
    </xf>
    <xf numFmtId="49" fontId="88" fillId="2" borderId="0" xfId="1" applyNumberFormat="1" applyFont="1" applyFill="1" applyBorder="1" applyAlignment="1">
      <alignment horizontal="right" vertical="center"/>
    </xf>
    <xf numFmtId="49" fontId="88" fillId="2" borderId="106" xfId="1" applyNumberFormat="1" applyFont="1" applyFill="1" applyBorder="1" applyAlignment="1">
      <alignment horizontal="right" vertical="center"/>
    </xf>
    <xf numFmtId="49" fontId="88" fillId="2" borderId="52" xfId="1" applyNumberFormat="1" applyFont="1" applyFill="1" applyBorder="1" applyAlignment="1">
      <alignment horizontal="right" vertical="center"/>
    </xf>
    <xf numFmtId="49" fontId="88" fillId="2" borderId="110" xfId="1" applyNumberFormat="1" applyFont="1" applyFill="1" applyBorder="1" applyAlignment="1">
      <alignment horizontal="right" vertical="center"/>
    </xf>
    <xf numFmtId="41" fontId="63" fillId="2" borderId="52" xfId="2" applyFont="1" applyFill="1" applyBorder="1" applyAlignment="1" applyProtection="1">
      <alignment horizontal="center" vertical="center"/>
      <protection locked="0"/>
    </xf>
    <xf numFmtId="41" fontId="63" fillId="2" borderId="64" xfId="2" applyFont="1" applyFill="1" applyBorder="1" applyAlignment="1" applyProtection="1">
      <alignment horizontal="center" vertical="center"/>
      <protection locked="0"/>
    </xf>
    <xf numFmtId="41" fontId="63" fillId="2" borderId="63" xfId="2" applyFont="1" applyFill="1" applyBorder="1" applyAlignment="1" applyProtection="1">
      <alignment horizontal="center" vertical="center"/>
      <protection locked="0"/>
    </xf>
    <xf numFmtId="0" fontId="74" fillId="21" borderId="59" xfId="0" applyFont="1" applyFill="1" applyBorder="1" applyAlignment="1" applyProtection="1">
      <alignment horizontal="center" vertical="center"/>
      <protection locked="0"/>
    </xf>
    <xf numFmtId="0" fontId="74" fillId="21" borderId="60" xfId="0" applyFont="1" applyFill="1" applyBorder="1" applyAlignment="1" applyProtection="1">
      <alignment horizontal="center" vertical="center"/>
      <protection locked="0"/>
    </xf>
    <xf numFmtId="0" fontId="74" fillId="2" borderId="59" xfId="0" applyFont="1" applyFill="1" applyBorder="1" applyAlignment="1">
      <alignment horizontal="center" vertical="center"/>
    </xf>
    <xf numFmtId="0" fontId="74" fillId="2" borderId="60" xfId="0" applyFont="1" applyFill="1" applyBorder="1" applyAlignment="1">
      <alignment horizontal="center" vertical="center"/>
    </xf>
    <xf numFmtId="0" fontId="81" fillId="23" borderId="0" xfId="0" applyFont="1" applyFill="1" applyBorder="1" applyAlignment="1" applyProtection="1">
      <alignment horizontal="right"/>
      <protection locked="0"/>
    </xf>
    <xf numFmtId="0" fontId="66" fillId="21" borderId="103" xfId="0" applyFont="1" applyFill="1" applyBorder="1" applyAlignment="1">
      <alignment horizontal="center" vertical="center" wrapText="1"/>
    </xf>
    <xf numFmtId="0" fontId="66" fillId="21" borderId="102" xfId="0" applyFont="1" applyFill="1" applyBorder="1" applyAlignment="1">
      <alignment horizontal="center" vertical="center" wrapText="1"/>
    </xf>
    <xf numFmtId="0" fontId="66" fillId="21" borderId="48" xfId="0" applyFont="1" applyFill="1" applyBorder="1" applyAlignment="1">
      <alignment horizontal="center" vertical="center" wrapText="1"/>
    </xf>
    <xf numFmtId="0" fontId="66" fillId="21" borderId="0" xfId="0" applyFont="1" applyFill="1" applyBorder="1" applyAlignment="1">
      <alignment horizontal="center" vertical="center" wrapText="1"/>
    </xf>
    <xf numFmtId="0" fontId="66" fillId="21" borderId="53" xfId="0" applyFont="1" applyFill="1" applyBorder="1" applyAlignment="1">
      <alignment horizontal="center" vertical="center" wrapText="1"/>
    </xf>
    <xf numFmtId="0" fontId="66" fillId="21" borderId="52" xfId="0" applyFont="1" applyFill="1" applyBorder="1" applyAlignment="1">
      <alignment horizontal="center" vertical="center" wrapText="1"/>
    </xf>
    <xf numFmtId="0" fontId="67" fillId="22" borderId="103" xfId="0" applyFont="1" applyFill="1" applyBorder="1" applyAlignment="1">
      <alignment horizontal="center" vertical="center" wrapText="1"/>
    </xf>
    <xf numFmtId="0" fontId="67" fillId="22" borderId="102" xfId="0" applyFont="1" applyFill="1" applyBorder="1" applyAlignment="1">
      <alignment horizontal="center" vertical="center" wrapText="1"/>
    </xf>
    <xf numFmtId="0" fontId="67" fillId="22" borderId="48" xfId="0" applyFont="1" applyFill="1" applyBorder="1" applyAlignment="1">
      <alignment horizontal="center" vertical="center" wrapText="1"/>
    </xf>
    <xf numFmtId="0" fontId="67" fillId="22" borderId="0" xfId="0" applyFont="1" applyFill="1" applyBorder="1" applyAlignment="1">
      <alignment horizontal="center" vertical="center" wrapText="1"/>
    </xf>
    <xf numFmtId="0" fontId="67" fillId="22" borderId="53" xfId="0" applyFont="1" applyFill="1" applyBorder="1" applyAlignment="1">
      <alignment horizontal="center" vertical="center" wrapText="1"/>
    </xf>
    <xf numFmtId="0" fontId="67" fillId="22" borderId="52" xfId="0" applyFont="1" applyFill="1" applyBorder="1" applyAlignment="1">
      <alignment horizontal="center" vertical="center" wrapText="1"/>
    </xf>
    <xf numFmtId="0" fontId="68" fillId="4" borderId="45" xfId="0" applyFont="1" applyFill="1" applyBorder="1" applyAlignment="1">
      <alignment horizontal="center" vertical="center"/>
    </xf>
    <xf numFmtId="0" fontId="68" fillId="4" borderId="46" xfId="0" applyFont="1" applyFill="1" applyBorder="1" applyAlignment="1">
      <alignment horizontal="center" vertical="center"/>
    </xf>
    <xf numFmtId="0" fontId="68" fillId="4" borderId="47" xfId="0" applyFont="1" applyFill="1" applyBorder="1" applyAlignment="1">
      <alignment horizontal="center" vertical="center"/>
    </xf>
    <xf numFmtId="0" fontId="68" fillId="4" borderId="50" xfId="0" applyFont="1" applyFill="1" applyBorder="1" applyAlignment="1">
      <alignment horizontal="center" vertical="center"/>
    </xf>
    <xf numFmtId="0" fontId="68" fillId="4" borderId="0" xfId="0" applyFont="1" applyFill="1" applyBorder="1" applyAlignment="1">
      <alignment horizontal="center" vertical="center"/>
    </xf>
    <xf numFmtId="0" fontId="68" fillId="4" borderId="51" xfId="0" applyFont="1" applyFill="1" applyBorder="1" applyAlignment="1">
      <alignment horizontal="center" vertical="center"/>
    </xf>
    <xf numFmtId="0" fontId="68" fillId="4" borderId="55" xfId="0" applyFont="1" applyFill="1" applyBorder="1" applyAlignment="1">
      <alignment horizontal="center" vertical="center"/>
    </xf>
    <xf numFmtId="0" fontId="68" fillId="4" borderId="56" xfId="0" applyFont="1" applyFill="1" applyBorder="1" applyAlignment="1">
      <alignment horizontal="center" vertical="center"/>
    </xf>
    <xf numFmtId="0" fontId="68" fillId="4" borderId="57" xfId="0" applyFont="1" applyFill="1" applyBorder="1" applyAlignment="1">
      <alignment horizontal="center" vertical="center"/>
    </xf>
    <xf numFmtId="41" fontId="0" fillId="2" borderId="52" xfId="2" applyFont="1" applyFill="1" applyBorder="1" applyAlignment="1">
      <alignment horizontal="center" vertical="center"/>
    </xf>
    <xf numFmtId="41" fontId="0" fillId="2" borderId="63" xfId="2" applyFont="1" applyFill="1" applyBorder="1" applyAlignment="1">
      <alignment horizontal="center" vertical="center"/>
    </xf>
    <xf numFmtId="0" fontId="159" fillId="12" borderId="148" xfId="0" applyFont="1" applyFill="1" applyBorder="1" applyAlignment="1" applyProtection="1">
      <alignment horizontal="left" vertical="center"/>
    </xf>
    <xf numFmtId="0" fontId="159" fillId="12" borderId="149" xfId="0" applyFont="1" applyFill="1" applyBorder="1" applyAlignment="1" applyProtection="1">
      <alignment horizontal="left" vertical="center"/>
    </xf>
    <xf numFmtId="171" fontId="160" fillId="12" borderId="148" xfId="3" applyNumberFormat="1" applyFont="1" applyFill="1" applyBorder="1" applyAlignment="1" applyProtection="1">
      <alignment horizontal="center" vertical="center"/>
    </xf>
    <xf numFmtId="171" fontId="160" fillId="12" borderId="149" xfId="3" applyNumberFormat="1" applyFont="1" applyFill="1" applyBorder="1" applyAlignment="1" applyProtection="1">
      <alignment horizontal="center" vertical="center"/>
    </xf>
    <xf numFmtId="0" fontId="159" fillId="11" borderId="148" xfId="0" applyFont="1" applyFill="1" applyBorder="1" applyAlignment="1" applyProtection="1">
      <alignment horizontal="left" vertical="center" wrapText="1"/>
    </xf>
    <xf numFmtId="0" fontId="159" fillId="11" borderId="41" xfId="0" applyFont="1" applyFill="1" applyBorder="1" applyAlignment="1" applyProtection="1">
      <alignment horizontal="left" vertical="center" wrapText="1"/>
    </xf>
    <xf numFmtId="171" fontId="160" fillId="11" borderId="155" xfId="3" applyNumberFormat="1" applyFont="1" applyFill="1" applyBorder="1" applyAlignment="1" applyProtection="1">
      <alignment horizontal="center" vertical="center"/>
      <protection locked="0"/>
    </xf>
    <xf numFmtId="171" fontId="160" fillId="11" borderId="156" xfId="3" applyNumberFormat="1" applyFont="1" applyFill="1" applyBorder="1" applyAlignment="1" applyProtection="1">
      <alignment horizontal="center" vertical="center"/>
      <protection locked="0"/>
    </xf>
    <xf numFmtId="171" fontId="161" fillId="2" borderId="150" xfId="3" applyNumberFormat="1" applyFont="1" applyFill="1" applyBorder="1" applyAlignment="1" applyProtection="1">
      <alignment horizontal="left" vertical="center"/>
    </xf>
    <xf numFmtId="171" fontId="161" fillId="2" borderId="152" xfId="3" applyNumberFormat="1" applyFont="1" applyFill="1" applyBorder="1" applyAlignment="1" applyProtection="1">
      <alignment horizontal="left" vertical="center"/>
    </xf>
    <xf numFmtId="0" fontId="154" fillId="36" borderId="2" xfId="0" applyFont="1" applyFill="1" applyBorder="1" applyAlignment="1" applyProtection="1">
      <alignment horizontal="center" vertical="center" wrapText="1"/>
    </xf>
    <xf numFmtId="0" fontId="154" fillId="36" borderId="3" xfId="0" applyFont="1" applyFill="1" applyBorder="1" applyAlignment="1" applyProtection="1">
      <alignment horizontal="center" vertical="center" wrapText="1"/>
    </xf>
    <xf numFmtId="0" fontId="154" fillId="36" borderId="4" xfId="0" applyFont="1" applyFill="1" applyBorder="1" applyAlignment="1" applyProtection="1">
      <alignment horizontal="center" vertical="center" wrapText="1"/>
    </xf>
    <xf numFmtId="0" fontId="155" fillId="7" borderId="2" xfId="0" applyFont="1" applyFill="1" applyBorder="1" applyAlignment="1" applyProtection="1">
      <alignment horizontal="center" vertical="center" wrapText="1"/>
    </xf>
    <xf numFmtId="0" fontId="155" fillId="7" borderId="3" xfId="0" applyFont="1" applyFill="1" applyBorder="1" applyAlignment="1" applyProtection="1">
      <alignment horizontal="center" vertical="center" wrapText="1"/>
    </xf>
    <xf numFmtId="0" fontId="155" fillId="7" borderId="4" xfId="0" applyFont="1" applyFill="1" applyBorder="1" applyAlignment="1" applyProtection="1">
      <alignment horizontal="center" vertical="center" wrapText="1"/>
    </xf>
    <xf numFmtId="0" fontId="157" fillId="2" borderId="148" xfId="0" applyFont="1" applyFill="1" applyBorder="1" applyAlignment="1" applyProtection="1">
      <alignment horizontal="left" vertical="center"/>
    </xf>
    <xf numFmtId="0" fontId="157" fillId="2" borderId="149" xfId="0" applyFont="1" applyFill="1" applyBorder="1" applyAlignment="1" applyProtection="1">
      <alignment horizontal="left" vertical="center"/>
    </xf>
    <xf numFmtId="171" fontId="158" fillId="2" borderId="148" xfId="3" applyNumberFormat="1" applyFont="1" applyFill="1" applyBorder="1" applyAlignment="1" applyProtection="1">
      <alignment horizontal="center" vertical="center"/>
    </xf>
    <xf numFmtId="171" fontId="158" fillId="2" borderId="149" xfId="3" applyNumberFormat="1" applyFont="1" applyFill="1" applyBorder="1" applyAlignment="1" applyProtection="1">
      <alignment horizontal="center" vertical="center"/>
    </xf>
    <xf numFmtId="0" fontId="159" fillId="39" borderId="148" xfId="0" applyFont="1" applyFill="1" applyBorder="1" applyAlignment="1" applyProtection="1">
      <alignment horizontal="left" vertical="center"/>
    </xf>
    <xf numFmtId="0" fontId="159" fillId="39" borderId="149" xfId="0" applyFont="1" applyFill="1" applyBorder="1" applyAlignment="1" applyProtection="1">
      <alignment horizontal="left" vertical="center"/>
    </xf>
    <xf numFmtId="171" fontId="160" fillId="39" borderId="148" xfId="3" applyNumberFormat="1" applyFont="1" applyFill="1" applyBorder="1" applyAlignment="1" applyProtection="1">
      <alignment horizontal="center" vertical="center"/>
    </xf>
    <xf numFmtId="171" fontId="160" fillId="39" borderId="149" xfId="3" applyNumberFormat="1" applyFont="1" applyFill="1" applyBorder="1" applyAlignment="1" applyProtection="1">
      <alignment horizontal="center" vertical="center"/>
    </xf>
    <xf numFmtId="0" fontId="152" fillId="38" borderId="2" xfId="0" applyFont="1" applyFill="1" applyBorder="1" applyAlignment="1" applyProtection="1">
      <alignment horizontal="center" vertical="center" wrapText="1"/>
    </xf>
    <xf numFmtId="0" fontId="152" fillId="38" borderId="3" xfId="0" applyFont="1" applyFill="1" applyBorder="1" applyAlignment="1" applyProtection="1">
      <alignment horizontal="center" vertical="center" wrapText="1"/>
    </xf>
    <xf numFmtId="0" fontId="152" fillId="38" borderId="4" xfId="0" applyFont="1" applyFill="1" applyBorder="1" applyAlignment="1" applyProtection="1">
      <alignment horizontal="center" vertical="center" wrapText="1"/>
    </xf>
    <xf numFmtId="0" fontId="140" fillId="2" borderId="142" xfId="7" applyNumberFormat="1" applyFont="1" applyFill="1" applyBorder="1" applyAlignment="1" applyProtection="1">
      <alignment horizontal="center" vertical="center"/>
    </xf>
    <xf numFmtId="0" fontId="140" fillId="2" borderId="143" xfId="7" applyNumberFormat="1" applyFont="1" applyFill="1" applyBorder="1" applyAlignment="1" applyProtection="1">
      <alignment horizontal="center" vertical="center"/>
    </xf>
    <xf numFmtId="0" fontId="140" fillId="2" borderId="144" xfId="7" applyNumberFormat="1" applyFont="1" applyFill="1" applyBorder="1" applyAlignment="1" applyProtection="1">
      <alignment horizontal="center" vertical="center"/>
    </xf>
    <xf numFmtId="0" fontId="140" fillId="2" borderId="145" xfId="7" applyNumberFormat="1" applyFont="1" applyFill="1" applyBorder="1" applyAlignment="1" applyProtection="1">
      <alignment horizontal="center" vertical="center"/>
    </xf>
    <xf numFmtId="0" fontId="140" fillId="2" borderId="146" xfId="7" applyNumberFormat="1" applyFont="1" applyFill="1" applyBorder="1" applyAlignment="1" applyProtection="1">
      <alignment horizontal="center" vertical="center"/>
    </xf>
    <xf numFmtId="0" fontId="140" fillId="2" borderId="147" xfId="7" applyNumberFormat="1" applyFont="1" applyFill="1" applyBorder="1" applyAlignment="1" applyProtection="1">
      <alignment horizontal="center" vertical="center"/>
    </xf>
    <xf numFmtId="0" fontId="141" fillId="33" borderId="148" xfId="7" applyNumberFormat="1" applyFont="1" applyFill="1" applyBorder="1" applyAlignment="1" applyProtection="1">
      <alignment horizontal="center" vertical="center" wrapText="1"/>
    </xf>
    <xf numFmtId="0" fontId="141" fillId="33" borderId="41" xfId="7" applyNumberFormat="1" applyFont="1" applyFill="1" applyBorder="1" applyAlignment="1" applyProtection="1">
      <alignment horizontal="center" vertical="center" wrapText="1"/>
    </xf>
    <xf numFmtId="0" fontId="141" fillId="33" borderId="149" xfId="7" applyNumberFormat="1" applyFont="1" applyFill="1" applyBorder="1" applyAlignment="1" applyProtection="1">
      <alignment horizontal="center" vertical="center" wrapText="1"/>
    </xf>
    <xf numFmtId="0" fontId="143" fillId="6" borderId="17" xfId="0" applyFont="1" applyFill="1" applyBorder="1" applyAlignment="1" applyProtection="1">
      <alignment horizontal="left" vertical="center"/>
    </xf>
    <xf numFmtId="0" fontId="143" fillId="6" borderId="18" xfId="0" applyFont="1" applyFill="1" applyBorder="1" applyAlignment="1" applyProtection="1">
      <alignment horizontal="left" vertical="center"/>
    </xf>
    <xf numFmtId="0" fontId="143" fillId="6" borderId="19" xfId="0" applyFont="1" applyFill="1" applyBorder="1" applyAlignment="1" applyProtection="1">
      <alignment horizontal="left" vertical="center"/>
    </xf>
    <xf numFmtId="0" fontId="143" fillId="6" borderId="20" xfId="0" applyFont="1" applyFill="1" applyBorder="1" applyAlignment="1" applyProtection="1">
      <alignment horizontal="left" vertical="center" wrapText="1" indent="1"/>
    </xf>
    <xf numFmtId="0" fontId="143" fillId="6" borderId="0" xfId="0" applyFont="1" applyFill="1" applyBorder="1" applyAlignment="1" applyProtection="1">
      <alignment horizontal="left" vertical="center" wrapText="1" indent="1"/>
    </xf>
    <xf numFmtId="0" fontId="143" fillId="6" borderId="7" xfId="0" applyFont="1" applyFill="1" applyBorder="1" applyAlignment="1" applyProtection="1">
      <alignment horizontal="left" vertical="center" wrapText="1" indent="1"/>
    </xf>
    <xf numFmtId="0" fontId="143" fillId="6" borderId="21" xfId="0" applyFont="1" applyFill="1" applyBorder="1" applyAlignment="1" applyProtection="1">
      <alignment horizontal="left" vertical="center" wrapText="1" indent="1"/>
    </xf>
    <xf numFmtId="0" fontId="143" fillId="6" borderId="1" xfId="0" applyFont="1" applyFill="1" applyBorder="1" applyAlignment="1" applyProtection="1">
      <alignment horizontal="left" vertical="center" wrapText="1" indent="1"/>
    </xf>
    <xf numFmtId="0" fontId="143" fillId="6" borderId="22" xfId="0" applyFont="1" applyFill="1" applyBorder="1" applyAlignment="1" applyProtection="1">
      <alignment horizontal="left" vertical="center" wrapText="1" indent="1"/>
    </xf>
    <xf numFmtId="0" fontId="145" fillId="20" borderId="0" xfId="0" applyFont="1" applyFill="1" applyAlignment="1" applyProtection="1">
      <alignment horizontal="left" vertical="top" wrapText="1"/>
    </xf>
    <xf numFmtId="0" fontId="146" fillId="20" borderId="153" xfId="0" applyFont="1" applyFill="1" applyBorder="1" applyAlignment="1" applyProtection="1">
      <alignment horizontal="center"/>
      <protection locked="0"/>
    </xf>
    <xf numFmtId="0" fontId="146" fillId="20" borderId="154" xfId="0" applyFont="1" applyFill="1" applyBorder="1" applyAlignment="1" applyProtection="1">
      <alignment horizontal="center"/>
      <protection locked="0"/>
    </xf>
    <xf numFmtId="0" fontId="5" fillId="22" borderId="2" xfId="0" applyFont="1" applyFill="1" applyBorder="1" applyAlignment="1" applyProtection="1">
      <alignment horizontal="left" vertical="center" wrapText="1"/>
    </xf>
    <xf numFmtId="0" fontId="5" fillId="22" borderId="3" xfId="0" applyFont="1" applyFill="1" applyBorder="1" applyAlignment="1" applyProtection="1">
      <alignment horizontal="left" vertical="center" wrapText="1"/>
    </xf>
    <xf numFmtId="0" fontId="5" fillId="22" borderId="4" xfId="0" applyFont="1" applyFill="1" applyBorder="1" applyAlignment="1" applyProtection="1">
      <alignment horizontal="left" vertical="center" wrapText="1"/>
    </xf>
    <xf numFmtId="0" fontId="147" fillId="37" borderId="2" xfId="0" applyFont="1" applyFill="1" applyBorder="1" applyAlignment="1" applyProtection="1">
      <alignment horizontal="center" vertical="center"/>
    </xf>
    <xf numFmtId="0" fontId="147" fillId="37" borderId="4" xfId="0" applyFont="1" applyFill="1" applyBorder="1" applyAlignment="1" applyProtection="1">
      <alignment horizontal="center" vertical="center"/>
    </xf>
  </cellXfs>
  <cellStyles count="8">
    <cellStyle name="Hipervínculo" xfId="6" builtinId="8"/>
    <cellStyle name="Millares" xfId="1" builtinId="3"/>
    <cellStyle name="Millares [0]" xfId="2" builtinId="6"/>
    <cellStyle name="Millares 2" xfId="7"/>
    <cellStyle name="Moneda" xfId="3" builtinId="4"/>
    <cellStyle name="Moneda [0]" xfId="4" builtinId="7"/>
    <cellStyle name="Normal" xfId="0" builtinId="0"/>
    <cellStyle name="Porcentaje" xfId="5" builtinId="5"/>
  </cellStyles>
  <dxfs count="101">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darkTrellis">
          <fgColor auto="1"/>
        </patternFill>
      </fill>
    </dxf>
    <dxf>
      <fill>
        <patternFill patternType="darkTrellis">
          <fgColor auto="1"/>
        </patternFill>
      </fill>
    </dxf>
    <dxf>
      <fill>
        <patternFill patternType="darkTrellis">
          <fgColor auto="1"/>
        </patternFill>
      </fill>
    </dxf>
    <dxf>
      <fill>
        <patternFill patternType="darkTrellis">
          <fgColor auto="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fill>
        <patternFill patternType="darkTrellis">
          <fgColor theme="1"/>
          <bgColor theme="0" tint="-0.24994659260841701"/>
        </patternFill>
      </fill>
    </dxf>
    <dxf>
      <numFmt numFmtId="172" formatCode="#00##0"/>
    </dxf>
    <dxf>
      <numFmt numFmtId="173" formatCode="#0##0"/>
    </dxf>
    <dxf>
      <fill>
        <patternFill patternType="darkTrellis">
          <fgColor theme="1"/>
          <bgColor theme="0" tint="-0.24994659260841701"/>
        </patternFill>
      </fill>
    </dxf>
    <dxf>
      <fill>
        <patternFill patternType="darkTrellis">
          <fgColor theme="1"/>
          <bgColor theme="0" tint="-0.24994659260841701"/>
        </patternFill>
      </fill>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26" fmlaLink="$E$50" fmlaRange="$E$47:$F$48" sel="2" val="0"/>
</file>

<file path=xl/ctrlProps/ctrlProp2.xml><?xml version="1.0" encoding="utf-8"?>
<formControlPr xmlns="http://schemas.microsoft.com/office/spreadsheetml/2009/9/main" objectType="Drop" dropStyle="combo" dx="26" fmlaLink="$E$17" fmlaRange="$E$18:$E$19" sel="2"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129065</xdr:colOff>
      <xdr:row>0</xdr:row>
      <xdr:rowOff>126682</xdr:rowOff>
    </xdr:from>
    <xdr:to>
      <xdr:col>6</xdr:col>
      <xdr:colOff>345282</xdr:colOff>
      <xdr:row>4</xdr:row>
      <xdr:rowOff>117634</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flipH="1">
          <a:off x="2415065" y="126682"/>
          <a:ext cx="2502217" cy="717233"/>
        </a:xfrm>
        <a:prstGeom prst="rect">
          <a:avLst/>
        </a:prstGeom>
        <a:solidFill>
          <a:srgbClr val="FFFFFF"/>
        </a:solidFill>
        <a:ln w="9525">
          <a:solidFill>
            <a:schemeClr val="bg1">
              <a:lumMod val="100000"/>
              <a:lumOff val="0"/>
            </a:schemeClr>
          </a:solidFill>
          <a:miter lim="800000"/>
          <a:headEnd/>
          <a:tailEnd/>
        </a:ln>
      </xdr:spPr>
      <xdr:txBody>
        <a:bodyPr rot="0" vert="horz" wrap="square" lIns="91440" tIns="45720" rIns="91440" bIns="45720" anchor="t" anchorCtr="0" upright="1">
          <a:noAutofit/>
        </a:bodyPr>
        <a:lstStyle/>
        <a:p>
          <a:pPr>
            <a:lnSpc>
              <a:spcPct val="115000"/>
            </a:lnSpc>
            <a:spcAft>
              <a:spcPts val="0"/>
            </a:spcAft>
          </a:pP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392908</xdr:colOff>
      <xdr:row>7</xdr:row>
      <xdr:rowOff>55563</xdr:rowOff>
    </xdr:from>
    <xdr:to>
      <xdr:col>14</xdr:col>
      <xdr:colOff>539750</xdr:colOff>
      <xdr:row>38</xdr:row>
      <xdr:rowOff>111125</xdr:rowOff>
    </xdr:to>
    <xdr:pic>
      <xdr:nvPicPr>
        <xdr:cNvPr id="6" name="Imagen 5">
          <a:extLst>
            <a:ext uri="{FF2B5EF4-FFF2-40B4-BE49-F238E27FC236}">
              <a16:creationId xmlns:a16="http://schemas.microsoft.com/office/drawing/2014/main" id="{011B1C8E-CC92-4FF1-94BF-9AA498130D27}"/>
            </a:ext>
          </a:extLst>
        </xdr:cNvPr>
        <xdr:cNvPicPr>
          <a:picLocks noChangeAspect="1"/>
        </xdr:cNvPicPr>
      </xdr:nvPicPr>
      <xdr:blipFill>
        <a:blip xmlns:r="http://schemas.openxmlformats.org/officeDocument/2006/relationships" r:embed="rId1"/>
        <a:stretch>
          <a:fillRect/>
        </a:stretch>
      </xdr:blipFill>
      <xdr:spPr>
        <a:xfrm>
          <a:off x="392908" y="1500188"/>
          <a:ext cx="10814842" cy="5961062"/>
        </a:xfrm>
        <a:prstGeom prst="rect">
          <a:avLst/>
        </a:prstGeom>
      </xdr:spPr>
    </xdr:pic>
    <xdr:clientData/>
  </xdr:twoCellAnchor>
  <xdr:twoCellAnchor editAs="oneCell">
    <xdr:from>
      <xdr:col>1</xdr:col>
      <xdr:colOff>222250</xdr:colOff>
      <xdr:row>0</xdr:row>
      <xdr:rowOff>0</xdr:rowOff>
    </xdr:from>
    <xdr:to>
      <xdr:col>3</xdr:col>
      <xdr:colOff>587375</xdr:colOff>
      <xdr:row>6</xdr:row>
      <xdr:rowOff>162719</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4250" y="0"/>
          <a:ext cx="1889125" cy="14168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2065020</xdr:colOff>
      <xdr:row>0</xdr:row>
      <xdr:rowOff>55245</xdr:rowOff>
    </xdr:from>
    <xdr:to>
      <xdr:col>2</xdr:col>
      <xdr:colOff>35719</xdr:colOff>
      <xdr:row>4</xdr:row>
      <xdr:rowOff>46197</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flipH="1">
          <a:off x="2981801" y="55245"/>
          <a:ext cx="2102168" cy="717233"/>
        </a:xfrm>
        <a:prstGeom prst="rect">
          <a:avLst/>
        </a:prstGeom>
        <a:solidFill>
          <a:srgbClr val="FFFFFF"/>
        </a:solidFill>
        <a:ln w="9525">
          <a:solidFill>
            <a:schemeClr val="bg1">
              <a:lumMod val="100000"/>
              <a:lumOff val="0"/>
            </a:schemeClr>
          </a:solidFill>
          <a:miter lim="800000"/>
          <a:headEnd/>
          <a:tailEnd/>
        </a:ln>
      </xdr:spPr>
      <xdr:txBody>
        <a:bodyPr rot="0" vert="horz" wrap="square" lIns="91440" tIns="45720" rIns="91440" bIns="45720" anchor="t" anchorCtr="0" upright="1">
          <a:noAutofit/>
        </a:bodyPr>
        <a:lstStyle/>
        <a:p>
          <a:pPr>
            <a:lnSpc>
              <a:spcPct val="115000"/>
            </a:lnSpc>
            <a:spcAft>
              <a:spcPts val="0"/>
            </a:spcAft>
          </a:pP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xdr:col>
      <xdr:colOff>0</xdr:colOff>
      <xdr:row>1</xdr:row>
      <xdr:rowOff>0</xdr:rowOff>
    </xdr:from>
    <xdr:to>
      <xdr:col>1</xdr:col>
      <xdr:colOff>1502833</xdr:colOff>
      <xdr:row>6</xdr:row>
      <xdr:rowOff>195792</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67" y="211667"/>
          <a:ext cx="1502833" cy="1127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2065020</xdr:colOff>
      <xdr:row>0</xdr:row>
      <xdr:rowOff>55245</xdr:rowOff>
    </xdr:from>
    <xdr:to>
      <xdr:col>2</xdr:col>
      <xdr:colOff>35719</xdr:colOff>
      <xdr:row>4</xdr:row>
      <xdr:rowOff>46197</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flipH="1">
          <a:off x="2979420" y="55245"/>
          <a:ext cx="2104549" cy="705327"/>
        </a:xfrm>
        <a:prstGeom prst="rect">
          <a:avLst/>
        </a:prstGeom>
        <a:solidFill>
          <a:srgbClr val="FFFFFF"/>
        </a:solidFill>
        <a:ln w="9525">
          <a:solidFill>
            <a:schemeClr val="bg1">
              <a:lumMod val="100000"/>
              <a:lumOff val="0"/>
            </a:schemeClr>
          </a:solidFill>
          <a:miter lim="800000"/>
          <a:headEnd/>
          <a:tailEnd/>
        </a:ln>
      </xdr:spPr>
      <xdr:txBody>
        <a:bodyPr rot="0" vert="horz" wrap="square" lIns="91440" tIns="45720" rIns="91440" bIns="45720" anchor="t" anchorCtr="0" upright="1">
          <a:noAutofit/>
        </a:bodyPr>
        <a:lstStyle/>
        <a:p>
          <a:pPr>
            <a:lnSpc>
              <a:spcPct val="115000"/>
            </a:lnSpc>
            <a:spcAft>
              <a:spcPts val="0"/>
            </a:spcAft>
          </a:pP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337183</xdr:colOff>
      <xdr:row>88</xdr:row>
      <xdr:rowOff>190500</xdr:rowOff>
    </xdr:from>
    <xdr:to>
      <xdr:col>9</xdr:col>
      <xdr:colOff>820578</xdr:colOff>
      <xdr:row>112</xdr:row>
      <xdr:rowOff>28096</xdr:rowOff>
    </xdr:to>
    <xdr:sp macro="" textlink="">
      <xdr:nvSpPr>
        <xdr:cNvPr id="4" name="4 Flecha curvada hacia la derecha">
          <a:extLst>
            <a:ext uri="{FF2B5EF4-FFF2-40B4-BE49-F238E27FC236}">
              <a16:creationId xmlns:a16="http://schemas.microsoft.com/office/drawing/2014/main" id="{00000000-0008-0000-0200-000004000000}"/>
            </a:ext>
          </a:extLst>
        </xdr:cNvPr>
        <xdr:cNvSpPr/>
      </xdr:nvSpPr>
      <xdr:spPr>
        <a:xfrm rot="10800000">
          <a:off x="13786483" y="18364200"/>
          <a:ext cx="2731295" cy="5400196"/>
        </a:xfrm>
        <a:prstGeom prst="curvedRightArrow">
          <a:avLst>
            <a:gd name="adj1" fmla="val 25000"/>
            <a:gd name="adj2" fmla="val 50000"/>
            <a:gd name="adj3" fmla="val 17958"/>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O" sz="1100">
            <a:solidFill>
              <a:schemeClr val="tx1"/>
            </a:solidFill>
          </a:endParaRPr>
        </a:p>
      </xdr:txBody>
    </xdr:sp>
    <xdr:clientData/>
  </xdr:twoCellAnchor>
  <xdr:twoCellAnchor>
    <xdr:from>
      <xdr:col>0</xdr:col>
      <xdr:colOff>440531</xdr:colOff>
      <xdr:row>109</xdr:row>
      <xdr:rowOff>91440</xdr:rowOff>
    </xdr:from>
    <xdr:to>
      <xdr:col>0</xdr:col>
      <xdr:colOff>912072</xdr:colOff>
      <xdr:row>110</xdr:row>
      <xdr:rowOff>137160</xdr:rowOff>
    </xdr:to>
    <xdr:sp macro="" textlink="">
      <xdr:nvSpPr>
        <xdr:cNvPr id="5" name="Forma libre: forma 4">
          <a:extLst>
            <a:ext uri="{FF2B5EF4-FFF2-40B4-BE49-F238E27FC236}">
              <a16:creationId xmlns:a16="http://schemas.microsoft.com/office/drawing/2014/main" id="{00000000-0008-0000-0200-000005000000}"/>
            </a:ext>
          </a:extLst>
        </xdr:cNvPr>
        <xdr:cNvSpPr/>
      </xdr:nvSpPr>
      <xdr:spPr>
        <a:xfrm>
          <a:off x="440531" y="23103840"/>
          <a:ext cx="471541" cy="293370"/>
        </a:xfrm>
        <a:custGeom>
          <a:avLst/>
          <a:gdLst>
            <a:gd name="connsiteX0" fmla="*/ 327660 w 327660"/>
            <a:gd name="connsiteY0" fmla="*/ 0 h 304800"/>
            <a:gd name="connsiteX1" fmla="*/ 0 w 327660"/>
            <a:gd name="connsiteY1" fmla="*/ 0 h 304800"/>
            <a:gd name="connsiteX2" fmla="*/ 0 w 327660"/>
            <a:gd name="connsiteY2" fmla="*/ 304800 h 304800"/>
            <a:gd name="connsiteX3" fmla="*/ 327660 w 327660"/>
            <a:gd name="connsiteY3" fmla="*/ 297180 h 304800"/>
          </a:gdLst>
          <a:ahLst/>
          <a:cxnLst>
            <a:cxn ang="0">
              <a:pos x="connsiteX0" y="connsiteY0"/>
            </a:cxn>
            <a:cxn ang="0">
              <a:pos x="connsiteX1" y="connsiteY1"/>
            </a:cxn>
            <a:cxn ang="0">
              <a:pos x="connsiteX2" y="connsiteY2"/>
            </a:cxn>
            <a:cxn ang="0">
              <a:pos x="connsiteX3" y="connsiteY3"/>
            </a:cxn>
          </a:cxnLst>
          <a:rect l="l" t="t" r="r" b="b"/>
          <a:pathLst>
            <a:path w="327660" h="304800">
              <a:moveTo>
                <a:pt x="327660" y="0"/>
              </a:moveTo>
              <a:lnTo>
                <a:pt x="0" y="0"/>
              </a:lnTo>
              <a:lnTo>
                <a:pt x="0" y="304800"/>
              </a:lnTo>
              <a:lnTo>
                <a:pt x="327660" y="297180"/>
              </a:lnTo>
            </a:path>
          </a:pathLst>
        </a:custGeom>
        <a:noFill/>
        <a:ln w="28575">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226220</xdr:colOff>
      <xdr:row>133</xdr:row>
      <xdr:rowOff>178593</xdr:rowOff>
    </xdr:from>
    <xdr:to>
      <xdr:col>0</xdr:col>
      <xdr:colOff>892972</xdr:colOff>
      <xdr:row>156</xdr:row>
      <xdr:rowOff>0</xdr:rowOff>
    </xdr:to>
    <xdr:sp macro="" textlink="">
      <xdr:nvSpPr>
        <xdr:cNvPr id="6" name="Flecha: curvada hacia abajo 5">
          <a:extLst>
            <a:ext uri="{FF2B5EF4-FFF2-40B4-BE49-F238E27FC236}">
              <a16:creationId xmlns:a16="http://schemas.microsoft.com/office/drawing/2014/main" id="{00000000-0008-0000-0200-000006000000}"/>
            </a:ext>
          </a:extLst>
        </xdr:cNvPr>
        <xdr:cNvSpPr/>
      </xdr:nvSpPr>
      <xdr:spPr>
        <a:xfrm rot="16200000">
          <a:off x="-2461020" y="31812308"/>
          <a:ext cx="6041232" cy="666752"/>
        </a:xfrm>
        <a:prstGeom prst="curved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editAs="oneCell">
    <xdr:from>
      <xdr:col>7</xdr:col>
      <xdr:colOff>419101</xdr:colOff>
      <xdr:row>160</xdr:row>
      <xdr:rowOff>6352</xdr:rowOff>
    </xdr:from>
    <xdr:to>
      <xdr:col>14</xdr:col>
      <xdr:colOff>274850</xdr:colOff>
      <xdr:row>174</xdr:row>
      <xdr:rowOff>139858</xdr:rowOff>
    </xdr:to>
    <xdr:pic>
      <xdr:nvPicPr>
        <xdr:cNvPr id="7" name="Picture 4">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l="11016" t="44625" r="10312" b="3000"/>
        <a:stretch>
          <a:fillRect/>
        </a:stretch>
      </xdr:blipFill>
      <xdr:spPr bwMode="auto">
        <a:xfrm>
          <a:off x="13868401" y="35934652"/>
          <a:ext cx="7942474" cy="3619656"/>
        </a:xfrm>
        <a:prstGeom prst="rect">
          <a:avLst/>
        </a:prstGeom>
        <a:noFill/>
        <a:ln w="1">
          <a:noFill/>
          <a:miter lim="800000"/>
          <a:headEnd/>
          <a:tailEnd type="none" w="med" len="med"/>
        </a:ln>
        <a:effectLst/>
      </xdr:spPr>
    </xdr:pic>
    <xdr:clientData/>
  </xdr:twoCellAnchor>
  <xdr:twoCellAnchor editAs="oneCell">
    <xdr:from>
      <xdr:col>1</xdr:col>
      <xdr:colOff>0</xdr:colOff>
      <xdr:row>7</xdr:row>
      <xdr:rowOff>0</xdr:rowOff>
    </xdr:from>
    <xdr:to>
      <xdr:col>1</xdr:col>
      <xdr:colOff>1505843</xdr:colOff>
      <xdr:row>78</xdr:row>
      <xdr:rowOff>211077</xdr:rowOff>
    </xdr:to>
    <xdr:pic>
      <xdr:nvPicPr>
        <xdr:cNvPr id="3" name="Imagen 2"/>
        <xdr:cNvPicPr>
          <a:picLocks noChangeAspect="1"/>
        </xdr:cNvPicPr>
      </xdr:nvPicPr>
      <xdr:blipFill>
        <a:blip xmlns:r="http://schemas.openxmlformats.org/officeDocument/2006/relationships" r:embed="rId2"/>
        <a:stretch>
          <a:fillRect/>
        </a:stretch>
      </xdr:blipFill>
      <xdr:spPr>
        <a:xfrm>
          <a:off x="916781" y="1369219"/>
          <a:ext cx="1505843" cy="11278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417193</xdr:colOff>
      <xdr:row>0</xdr:row>
      <xdr:rowOff>55245</xdr:rowOff>
    </xdr:from>
    <xdr:to>
      <xdr:col>6</xdr:col>
      <xdr:colOff>447674</xdr:colOff>
      <xdr:row>4</xdr:row>
      <xdr:rowOff>46197</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flipH="1">
          <a:off x="2703193" y="55245"/>
          <a:ext cx="2316481" cy="705327"/>
        </a:xfrm>
        <a:prstGeom prst="rect">
          <a:avLst/>
        </a:prstGeom>
        <a:solidFill>
          <a:srgbClr val="FFFFFF"/>
        </a:solidFill>
        <a:ln w="9525">
          <a:solidFill>
            <a:schemeClr val="bg1">
              <a:lumMod val="100000"/>
              <a:lumOff val="0"/>
            </a:schemeClr>
          </a:solidFill>
          <a:miter lim="800000"/>
          <a:headEnd/>
          <a:tailEnd/>
        </a:ln>
      </xdr:spPr>
      <xdr:txBody>
        <a:bodyPr rot="0" vert="horz" wrap="square" lIns="91440" tIns="45720" rIns="91440" bIns="45720" anchor="t" anchorCtr="0" upright="1">
          <a:noAutofit/>
        </a:bodyPr>
        <a:lstStyle/>
        <a:p>
          <a:pPr>
            <a:lnSpc>
              <a:spcPct val="115000"/>
            </a:lnSpc>
            <a:spcAft>
              <a:spcPts val="0"/>
            </a:spcAft>
          </a:pP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xdr:col>
      <xdr:colOff>0</xdr:colOff>
      <xdr:row>1</xdr:row>
      <xdr:rowOff>0</xdr:rowOff>
    </xdr:from>
    <xdr:to>
      <xdr:col>2</xdr:col>
      <xdr:colOff>740833</xdr:colOff>
      <xdr:row>6</xdr:row>
      <xdr:rowOff>203200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209550"/>
          <a:ext cx="1502833" cy="1127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240</xdr:col>
      <xdr:colOff>371475</xdr:colOff>
      <xdr:row>22</xdr:row>
      <xdr:rowOff>0</xdr:rowOff>
    </xdr:from>
    <xdr:to>
      <xdr:col>240</xdr:col>
      <xdr:colOff>314325</xdr:colOff>
      <xdr:row>22</xdr:row>
      <xdr:rowOff>0</xdr:rowOff>
    </xdr:to>
    <xdr:sp macro="" textlink="">
      <xdr:nvSpPr>
        <xdr:cNvPr id="2" name="Rectangle 4">
          <a:extLst>
            <a:ext uri="{FF2B5EF4-FFF2-40B4-BE49-F238E27FC236}">
              <a16:creationId xmlns:a16="http://schemas.microsoft.com/office/drawing/2014/main" id="{00000000-0008-0000-0400-000002000000}"/>
            </a:ext>
          </a:extLst>
        </xdr:cNvPr>
        <xdr:cNvSpPr>
          <a:spLocks noChangeArrowheads="1"/>
        </xdr:cNvSpPr>
      </xdr:nvSpPr>
      <xdr:spPr bwMode="auto">
        <a:xfrm>
          <a:off x="38328600" y="15125700"/>
          <a:ext cx="0" cy="0"/>
        </a:xfrm>
        <a:prstGeom prst="rect">
          <a:avLst/>
        </a:prstGeom>
        <a:noFill/>
        <a:ln w="9525">
          <a:solidFill>
            <a:srgbClr val="000000"/>
          </a:solidFill>
          <a:miter lim="800000"/>
          <a:headEnd/>
          <a:tailEnd/>
        </a:ln>
      </xdr:spPr>
    </xdr:sp>
    <xdr:clientData/>
  </xdr:twoCellAnchor>
  <xdr:twoCellAnchor>
    <xdr:from>
      <xdr:col>159</xdr:col>
      <xdr:colOff>47625</xdr:colOff>
      <xdr:row>47</xdr:row>
      <xdr:rowOff>219075</xdr:rowOff>
    </xdr:from>
    <xdr:to>
      <xdr:col>159</xdr:col>
      <xdr:colOff>47625</xdr:colOff>
      <xdr:row>55</xdr:row>
      <xdr:rowOff>0</xdr:rowOff>
    </xdr:to>
    <xdr:sp macro="" textlink="">
      <xdr:nvSpPr>
        <xdr:cNvPr id="3" name="Rectangle 9">
          <a:extLst>
            <a:ext uri="{FF2B5EF4-FFF2-40B4-BE49-F238E27FC236}">
              <a16:creationId xmlns:a16="http://schemas.microsoft.com/office/drawing/2014/main" id="{00000000-0008-0000-0400-000003000000}"/>
            </a:ext>
          </a:extLst>
        </xdr:cNvPr>
        <xdr:cNvSpPr>
          <a:spLocks noChangeArrowheads="1"/>
        </xdr:cNvSpPr>
      </xdr:nvSpPr>
      <xdr:spPr bwMode="auto">
        <a:xfrm>
          <a:off x="29003625" y="26574750"/>
          <a:ext cx="0" cy="3409950"/>
        </a:xfrm>
        <a:prstGeom prst="rect">
          <a:avLst/>
        </a:prstGeom>
        <a:noFill/>
        <a:ln w="9525">
          <a:solidFill>
            <a:srgbClr val="000000"/>
          </a:solidFill>
          <a:miter lim="800000"/>
          <a:headEnd/>
          <a:tailEnd/>
        </a:ln>
      </xdr:spPr>
    </xdr:sp>
    <xdr:clientData/>
  </xdr:twoCellAnchor>
  <xdr:twoCellAnchor editAs="oneCell">
    <xdr:from>
      <xdr:col>49</xdr:col>
      <xdr:colOff>0</xdr:colOff>
      <xdr:row>12</xdr:row>
      <xdr:rowOff>0</xdr:rowOff>
    </xdr:from>
    <xdr:to>
      <xdr:col>51</xdr:col>
      <xdr:colOff>264583</xdr:colOff>
      <xdr:row>16</xdr:row>
      <xdr:rowOff>190500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20875" y="3016250"/>
          <a:ext cx="1502833" cy="1127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1922143</xdr:colOff>
      <xdr:row>0</xdr:row>
      <xdr:rowOff>0</xdr:rowOff>
    </xdr:from>
    <xdr:to>
      <xdr:col>2</xdr:col>
      <xdr:colOff>257174</xdr:colOff>
      <xdr:row>3</xdr:row>
      <xdr:rowOff>76677</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flipH="1">
          <a:off x="2684143" y="0"/>
          <a:ext cx="4021456" cy="705327"/>
        </a:xfrm>
        <a:prstGeom prst="rect">
          <a:avLst/>
        </a:prstGeom>
        <a:solidFill>
          <a:srgbClr val="FFFFFF"/>
        </a:solidFill>
        <a:ln w="9525">
          <a:solidFill>
            <a:schemeClr val="bg1">
              <a:lumMod val="100000"/>
              <a:lumOff val="0"/>
            </a:schemeClr>
          </a:solidFill>
          <a:miter lim="800000"/>
          <a:headEnd/>
          <a:tailEnd/>
        </a:ln>
      </xdr:spPr>
      <xdr:txBody>
        <a:bodyPr rot="0" vert="horz" wrap="square" lIns="91440" tIns="45720" rIns="91440" bIns="45720" anchor="t" anchorCtr="0" upright="1">
          <a:noAutofit/>
        </a:bodyPr>
        <a:lstStyle/>
        <a:p>
          <a:pPr>
            <a:lnSpc>
              <a:spcPct val="115000"/>
            </a:lnSpc>
            <a:spcAft>
              <a:spcPts val="0"/>
            </a:spcAft>
          </a:pP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xdr:col>
      <xdr:colOff>0</xdr:colOff>
      <xdr:row>0</xdr:row>
      <xdr:rowOff>57150</xdr:rowOff>
    </xdr:from>
    <xdr:to>
      <xdr:col>1</xdr:col>
      <xdr:colOff>1502833</xdr:colOff>
      <xdr:row>6</xdr:row>
      <xdr:rowOff>69850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57150"/>
          <a:ext cx="1502833" cy="1127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1922143</xdr:colOff>
      <xdr:row>0</xdr:row>
      <xdr:rowOff>0</xdr:rowOff>
    </xdr:from>
    <xdr:to>
      <xdr:col>2</xdr:col>
      <xdr:colOff>257174</xdr:colOff>
      <xdr:row>3</xdr:row>
      <xdr:rowOff>76677</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flipH="1">
          <a:off x="2684143" y="0"/>
          <a:ext cx="2316481" cy="705327"/>
        </a:xfrm>
        <a:prstGeom prst="rect">
          <a:avLst/>
        </a:prstGeom>
        <a:solidFill>
          <a:srgbClr val="FFFFFF"/>
        </a:solidFill>
        <a:ln w="9525">
          <a:solidFill>
            <a:schemeClr val="bg1">
              <a:lumMod val="100000"/>
              <a:lumOff val="0"/>
            </a:schemeClr>
          </a:solidFill>
          <a:miter lim="800000"/>
          <a:headEnd/>
          <a:tailEnd/>
        </a:ln>
      </xdr:spPr>
      <xdr:txBody>
        <a:bodyPr rot="0" vert="horz" wrap="square" lIns="91440" tIns="45720" rIns="91440" bIns="45720" anchor="t" anchorCtr="0" upright="1">
          <a:noAutofit/>
        </a:bodyPr>
        <a:lstStyle/>
        <a:p>
          <a:pPr>
            <a:lnSpc>
              <a:spcPct val="115000"/>
            </a:lnSpc>
            <a:spcAft>
              <a:spcPts val="0"/>
            </a:spcAft>
          </a:pP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xdr:col>
      <xdr:colOff>0</xdr:colOff>
      <xdr:row>0</xdr:row>
      <xdr:rowOff>104775</xdr:rowOff>
    </xdr:from>
    <xdr:to>
      <xdr:col>1</xdr:col>
      <xdr:colOff>1502833</xdr:colOff>
      <xdr:row>6</xdr:row>
      <xdr:rowOff>117475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104775"/>
          <a:ext cx="1502833" cy="1127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49</xdr:row>
          <xdr:rowOff>28575</xdr:rowOff>
        </xdr:from>
        <xdr:to>
          <xdr:col>6</xdr:col>
          <xdr:colOff>0</xdr:colOff>
          <xdr:row>52</xdr:row>
          <xdr:rowOff>152400</xdr:rowOff>
        </xdr:to>
        <xdr:sp macro="" textlink="">
          <xdr:nvSpPr>
            <xdr:cNvPr id="22529" name="Drop Down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19050</xdr:rowOff>
        </xdr:from>
        <xdr:to>
          <xdr:col>5</xdr:col>
          <xdr:colOff>828675</xdr:colOff>
          <xdr:row>20</xdr:row>
          <xdr:rowOff>0</xdr:rowOff>
        </xdr:to>
        <xdr:sp macro="" textlink="">
          <xdr:nvSpPr>
            <xdr:cNvPr id="22530" name="Drop Down 2" hidden="1">
              <a:extLst>
                <a:ext uri="{63B3BB69-23CF-44E3-9099-C40C66FF867C}">
                  <a14:compatExt spid="_x0000_s22530"/>
                </a:ext>
                <a:ext uri="{FF2B5EF4-FFF2-40B4-BE49-F238E27FC236}">
                  <a16:creationId xmlns:a16="http://schemas.microsoft.com/office/drawing/2014/main" id="{00000000-0008-0000-0700-000002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5</xdr:col>
      <xdr:colOff>800100</xdr:colOff>
      <xdr:row>0</xdr:row>
      <xdr:rowOff>123825</xdr:rowOff>
    </xdr:from>
    <xdr:to>
      <xdr:col>8</xdr:col>
      <xdr:colOff>674158</xdr:colOff>
      <xdr:row>4</xdr:row>
      <xdr:rowOff>250825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72700" y="123825"/>
          <a:ext cx="1502833" cy="1127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5.vml"/><Relationship Id="rId1" Type="http://schemas.openxmlformats.org/officeDocument/2006/relationships/drawing" Target="../drawings/drawing8.xml"/><Relationship Id="rId5" Type="http://schemas.openxmlformats.org/officeDocument/2006/relationships/comments" Target="../comments5.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6"/>
  <sheetViews>
    <sheetView tabSelected="1" zoomScale="60" zoomScaleNormal="60" workbookViewId="0">
      <selection activeCell="T12" sqref="T12"/>
    </sheetView>
  </sheetViews>
  <sheetFormatPr baseColWidth="10" defaultRowHeight="15" x14ac:dyDescent="0.25"/>
  <cols>
    <col min="1" max="16384" width="11.42578125" style="6"/>
  </cols>
  <sheetData>
    <row r="1" spans="2:11" s="1" customFormat="1" ht="16.5" x14ac:dyDescent="0.3">
      <c r="C1" s="2"/>
      <c r="G1" s="3"/>
      <c r="H1" s="4"/>
    </row>
    <row r="2" spans="2:11" s="1" customFormat="1" ht="16.5" x14ac:dyDescent="0.3">
      <c r="C2" s="2"/>
      <c r="G2" s="3"/>
      <c r="H2" s="4"/>
    </row>
    <row r="3" spans="2:11" s="1" customFormat="1" ht="16.5" x14ac:dyDescent="0.3">
      <c r="C3" s="2"/>
      <c r="G3" s="3"/>
      <c r="H3" s="4"/>
    </row>
    <row r="4" spans="2:11" s="1" customFormat="1" ht="6.75" customHeight="1" x14ac:dyDescent="0.3">
      <c r="C4" s="2"/>
      <c r="G4" s="3"/>
      <c r="H4" s="4"/>
    </row>
    <row r="5" spans="2:11" s="1" customFormat="1" ht="27" customHeight="1" x14ac:dyDescent="0.3">
      <c r="B5" s="430"/>
      <c r="G5" s="3"/>
      <c r="H5" s="4"/>
    </row>
    <row r="6" spans="2:11" ht="16.5" x14ac:dyDescent="0.3">
      <c r="C6" s="7"/>
      <c r="D6" s="8"/>
      <c r="G6" s="9"/>
      <c r="J6" s="10"/>
      <c r="K6" s="1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K82"/>
  <sheetViews>
    <sheetView zoomScale="90" zoomScaleNormal="90" workbookViewId="0">
      <selection activeCell="C7" sqref="C7"/>
    </sheetView>
  </sheetViews>
  <sheetFormatPr baseColWidth="10" defaultColWidth="12.85546875" defaultRowHeight="15" x14ac:dyDescent="0.25"/>
  <cols>
    <col min="1" max="1" width="13.7109375" style="6" customWidth="1"/>
    <col min="2" max="2" width="62" style="6" customWidth="1"/>
    <col min="3" max="3" width="28.42578125" style="12" customWidth="1"/>
    <col min="4" max="4" width="20.85546875" style="12" bestFit="1" customWidth="1"/>
    <col min="5" max="5" width="20.42578125" style="12" bestFit="1" customWidth="1"/>
    <col min="6" max="6" width="27.7109375" style="12" customWidth="1"/>
    <col min="7" max="7" width="28.5703125" style="17" bestFit="1" customWidth="1"/>
    <col min="8" max="8" width="20.85546875" style="6" customWidth="1"/>
    <col min="9" max="9" width="12.85546875" style="6"/>
    <col min="10" max="10" width="17.42578125" style="6" bestFit="1" customWidth="1"/>
    <col min="11" max="11" width="12.85546875" style="6"/>
    <col min="12" max="12" width="21.7109375" style="6" customWidth="1"/>
    <col min="13" max="13" width="14.140625" style="6" bestFit="1" customWidth="1"/>
    <col min="14" max="14" width="21.42578125" style="6" customWidth="1"/>
    <col min="15" max="16384" width="12.85546875" style="6"/>
  </cols>
  <sheetData>
    <row r="1" spans="2:11" s="1" customFormat="1" ht="16.5" x14ac:dyDescent="0.3">
      <c r="C1" s="2"/>
      <c r="G1" s="3"/>
      <c r="H1" s="4"/>
    </row>
    <row r="2" spans="2:11" s="1" customFormat="1" ht="16.5" x14ac:dyDescent="0.3">
      <c r="C2" s="2"/>
      <c r="G2" s="3"/>
      <c r="H2" s="4"/>
    </row>
    <row r="3" spans="2:11" s="1" customFormat="1" ht="16.5" x14ac:dyDescent="0.3">
      <c r="C3" s="2"/>
      <c r="G3" s="3"/>
      <c r="H3" s="4"/>
    </row>
    <row r="4" spans="2:11" s="1" customFormat="1" ht="6.75" customHeight="1" x14ac:dyDescent="0.3">
      <c r="C4" s="2"/>
      <c r="G4" s="3"/>
      <c r="H4" s="4"/>
    </row>
    <row r="5" spans="2:11" s="1" customFormat="1" ht="16.5" x14ac:dyDescent="0.3">
      <c r="B5" s="5"/>
      <c r="G5" s="3"/>
      <c r="H5" s="4"/>
    </row>
    <row r="6" spans="2:11" ht="16.5" x14ac:dyDescent="0.3">
      <c r="C6" s="7"/>
      <c r="D6" s="8"/>
      <c r="E6" s="6"/>
      <c r="F6" s="6"/>
      <c r="G6" s="9"/>
      <c r="J6" s="10"/>
      <c r="K6" s="10"/>
    </row>
    <row r="7" spans="2:11" ht="16.5" x14ac:dyDescent="0.3">
      <c r="C7" s="7"/>
      <c r="D7" s="8"/>
      <c r="E7" s="6"/>
      <c r="F7" s="1"/>
      <c r="G7" s="9"/>
      <c r="J7" s="10"/>
      <c r="K7" s="10"/>
    </row>
    <row r="8" spans="2:11" ht="57" customHeight="1" thickBot="1" x14ac:dyDescent="0.3">
      <c r="B8" s="503" t="s">
        <v>230</v>
      </c>
      <c r="C8" s="503"/>
      <c r="D8" s="503"/>
      <c r="E8" s="503"/>
      <c r="F8" s="6"/>
      <c r="G8" s="9"/>
    </row>
    <row r="9" spans="2:11" ht="11.25" customHeight="1" x14ac:dyDescent="0.25">
      <c r="C9" s="6"/>
      <c r="D9" s="6"/>
      <c r="E9" s="6"/>
      <c r="F9" s="6"/>
      <c r="G9" s="9"/>
    </row>
    <row r="10" spans="2:11" ht="25.5" customHeight="1" x14ac:dyDescent="0.25">
      <c r="B10" s="504" t="s">
        <v>204</v>
      </c>
      <c r="C10" s="504"/>
      <c r="D10" s="504"/>
      <c r="E10" s="504"/>
      <c r="F10" s="6"/>
      <c r="G10" s="9"/>
    </row>
    <row r="11" spans="2:11" ht="13.9" customHeight="1" x14ac:dyDescent="0.25">
      <c r="B11" s="504"/>
      <c r="C11" s="504"/>
      <c r="D11" s="504"/>
      <c r="E11" s="504"/>
      <c r="F11" s="6"/>
      <c r="G11" s="9"/>
    </row>
    <row r="12" spans="2:11" ht="13.9" customHeight="1" x14ac:dyDescent="0.25">
      <c r="B12" s="504"/>
      <c r="C12" s="504"/>
      <c r="D12" s="504"/>
      <c r="E12" s="504"/>
      <c r="F12" s="6"/>
      <c r="G12" s="9"/>
    </row>
    <row r="13" spans="2:11" x14ac:dyDescent="0.25">
      <c r="C13" s="6"/>
      <c r="D13" s="6"/>
      <c r="E13" s="6"/>
      <c r="F13" s="6"/>
      <c r="G13" s="9"/>
    </row>
    <row r="14" spans="2:11" ht="15.75" x14ac:dyDescent="0.25">
      <c r="B14" s="11" t="s">
        <v>0</v>
      </c>
      <c r="E14" s="431">
        <v>280000000</v>
      </c>
      <c r="F14" s="6"/>
      <c r="G14" s="9"/>
    </row>
    <row r="15" spans="2:11" ht="9" customHeight="1" x14ac:dyDescent="0.25">
      <c r="B15" s="11"/>
      <c r="E15" s="431"/>
      <c r="F15" s="6"/>
      <c r="G15" s="9"/>
    </row>
    <row r="16" spans="2:11" ht="15.75" x14ac:dyDescent="0.25">
      <c r="B16" s="432" t="s">
        <v>202</v>
      </c>
      <c r="C16" s="433"/>
      <c r="D16" s="433"/>
      <c r="E16" s="434">
        <f>SUM(D17:D24)</f>
        <v>878782000</v>
      </c>
      <c r="F16" s="6"/>
      <c r="G16" s="9"/>
    </row>
    <row r="17" spans="2:7" ht="18" x14ac:dyDescent="0.25">
      <c r="B17" s="435" t="s">
        <v>203</v>
      </c>
      <c r="C17" s="436"/>
      <c r="D17" s="437">
        <v>250000000</v>
      </c>
      <c r="E17" s="438"/>
      <c r="F17" s="6"/>
      <c r="G17" s="9"/>
    </row>
    <row r="18" spans="2:7" ht="18" x14ac:dyDescent="0.25">
      <c r="B18" s="435" t="s">
        <v>199</v>
      </c>
      <c r="C18" s="436"/>
      <c r="D18" s="437">
        <v>30000000</v>
      </c>
      <c r="E18" s="438"/>
      <c r="F18" s="6"/>
      <c r="G18" s="9"/>
    </row>
    <row r="19" spans="2:7" ht="18" x14ac:dyDescent="0.25">
      <c r="B19" s="435" t="s">
        <v>200</v>
      </c>
      <c r="C19" s="436"/>
      <c r="D19" s="437">
        <v>90000000</v>
      </c>
      <c r="E19" s="438"/>
      <c r="F19" s="6"/>
      <c r="G19" s="9"/>
    </row>
    <row r="20" spans="2:7" ht="18" x14ac:dyDescent="0.25">
      <c r="B20" s="435" t="s">
        <v>231</v>
      </c>
      <c r="C20" s="436"/>
      <c r="D20" s="437">
        <f>+D62+D63</f>
        <v>70000000</v>
      </c>
      <c r="E20" s="438"/>
      <c r="F20" s="6"/>
      <c r="G20" s="9"/>
    </row>
    <row r="21" spans="2:7" ht="18" x14ac:dyDescent="0.25">
      <c r="B21" s="435" t="s">
        <v>224</v>
      </c>
      <c r="C21" s="436"/>
      <c r="D21" s="437">
        <v>30000000</v>
      </c>
      <c r="E21" s="438"/>
      <c r="F21" s="6"/>
      <c r="G21" s="9"/>
    </row>
    <row r="22" spans="2:7" ht="18" x14ac:dyDescent="0.25">
      <c r="B22" s="435" t="s">
        <v>220</v>
      </c>
      <c r="C22" s="436"/>
      <c r="D22" s="437">
        <v>5000000</v>
      </c>
      <c r="E22" s="438"/>
      <c r="F22" s="6"/>
      <c r="G22" s="9"/>
    </row>
    <row r="23" spans="2:7" ht="18" x14ac:dyDescent="0.25">
      <c r="B23" s="435" t="s">
        <v>225</v>
      </c>
      <c r="C23" s="436"/>
      <c r="D23" s="437">
        <v>3782000</v>
      </c>
      <c r="E23" s="438"/>
      <c r="F23" s="6"/>
      <c r="G23" s="9"/>
    </row>
    <row r="24" spans="2:7" ht="19.5" x14ac:dyDescent="0.35">
      <c r="B24" s="435" t="s">
        <v>221</v>
      </c>
      <c r="C24" s="436"/>
      <c r="D24" s="439">
        <v>400000000</v>
      </c>
      <c r="E24" s="438"/>
      <c r="F24" s="6"/>
      <c r="G24" s="9"/>
    </row>
    <row r="25" spans="2:7" ht="17.25" x14ac:dyDescent="0.35">
      <c r="B25" s="440"/>
      <c r="C25" s="436"/>
      <c r="D25" s="439"/>
      <c r="E25" s="438"/>
      <c r="F25" s="6"/>
      <c r="G25" s="9"/>
    </row>
    <row r="26" spans="2:7" x14ac:dyDescent="0.25">
      <c r="B26" s="432" t="s">
        <v>201</v>
      </c>
      <c r="C26" s="433"/>
      <c r="D26" s="433"/>
      <c r="E26" s="441">
        <f>SUM(D27:D29)</f>
        <v>590885500</v>
      </c>
      <c r="F26" s="6"/>
      <c r="G26" s="14"/>
    </row>
    <row r="27" spans="2:7" ht="18" x14ac:dyDescent="0.25">
      <c r="B27" s="435" t="s">
        <v>219</v>
      </c>
      <c r="C27" s="436"/>
      <c r="D27" s="437">
        <v>390000000</v>
      </c>
      <c r="E27" s="438"/>
      <c r="F27" s="6"/>
      <c r="G27" s="9"/>
    </row>
    <row r="28" spans="2:7" ht="18" x14ac:dyDescent="0.25">
      <c r="B28" s="435" t="s">
        <v>218</v>
      </c>
      <c r="C28" s="436"/>
      <c r="D28" s="437">
        <v>200000000</v>
      </c>
      <c r="E28" s="438"/>
      <c r="F28" s="6"/>
      <c r="G28" s="9"/>
    </row>
    <row r="29" spans="2:7" ht="19.5" x14ac:dyDescent="0.35">
      <c r="B29" s="435" t="s">
        <v>227</v>
      </c>
      <c r="C29" s="436"/>
      <c r="D29" s="439">
        <v>885500</v>
      </c>
      <c r="E29" s="438"/>
      <c r="F29" s="6"/>
      <c r="G29" s="9"/>
    </row>
    <row r="30" spans="2:7" x14ac:dyDescent="0.25">
      <c r="B30" s="436"/>
      <c r="C30" s="436"/>
      <c r="D30" s="436"/>
      <c r="E30" s="438"/>
      <c r="F30" s="6"/>
      <c r="G30" s="9"/>
    </row>
    <row r="31" spans="2:7" x14ac:dyDescent="0.25">
      <c r="C31" s="6"/>
      <c r="D31" s="6"/>
      <c r="E31" s="15"/>
      <c r="F31" s="6"/>
      <c r="G31" s="9"/>
    </row>
    <row r="32" spans="2:7" x14ac:dyDescent="0.25">
      <c r="B32" s="14" t="s">
        <v>1</v>
      </c>
      <c r="E32" s="13"/>
      <c r="G32" s="14"/>
    </row>
    <row r="33" spans="1:5" x14ac:dyDescent="0.25">
      <c r="A33" s="423"/>
      <c r="B33" s="16" t="s">
        <v>2</v>
      </c>
      <c r="D33" s="13">
        <f>110000000-20000000</f>
        <v>90000000</v>
      </c>
    </row>
    <row r="34" spans="1:5" x14ac:dyDescent="0.25">
      <c r="A34" s="423"/>
      <c r="B34" s="16" t="s">
        <v>3</v>
      </c>
      <c r="D34" s="13">
        <v>20000000</v>
      </c>
      <c r="E34" s="12" t="s">
        <v>4</v>
      </c>
    </row>
    <row r="35" spans="1:5" x14ac:dyDescent="0.25">
      <c r="A35" s="423"/>
      <c r="B35" s="16" t="s">
        <v>5</v>
      </c>
      <c r="D35" s="13">
        <v>4400000</v>
      </c>
    </row>
    <row r="36" spans="1:5" ht="16.5" x14ac:dyDescent="0.35">
      <c r="A36" s="423"/>
      <c r="B36" s="16" t="s">
        <v>6</v>
      </c>
      <c r="D36" s="18">
        <v>5500000</v>
      </c>
    </row>
    <row r="37" spans="1:5" x14ac:dyDescent="0.25">
      <c r="E37" s="13"/>
    </row>
    <row r="38" spans="1:5" x14ac:dyDescent="0.25">
      <c r="B38" s="14" t="s">
        <v>7</v>
      </c>
      <c r="E38" s="13"/>
    </row>
    <row r="39" spans="1:5" x14ac:dyDescent="0.25">
      <c r="A39" s="423"/>
      <c r="B39" s="16" t="s">
        <v>8</v>
      </c>
      <c r="D39" s="13">
        <v>60000000</v>
      </c>
    </row>
    <row r="40" spans="1:5" x14ac:dyDescent="0.25">
      <c r="A40" s="423"/>
      <c r="B40" s="16" t="s">
        <v>9</v>
      </c>
      <c r="D40" s="13">
        <v>1000000</v>
      </c>
    </row>
    <row r="41" spans="1:5" ht="16.5" x14ac:dyDescent="0.35">
      <c r="A41" s="423"/>
      <c r="B41" s="16" t="s">
        <v>226</v>
      </c>
      <c r="D41" s="18">
        <v>16000000</v>
      </c>
    </row>
    <row r="42" spans="1:5" x14ac:dyDescent="0.25">
      <c r="E42" s="13"/>
    </row>
    <row r="43" spans="1:5" x14ac:dyDescent="0.25">
      <c r="B43" s="14" t="s">
        <v>10</v>
      </c>
      <c r="E43" s="13"/>
    </row>
    <row r="44" spans="1:5" x14ac:dyDescent="0.25">
      <c r="A44" s="423"/>
      <c r="B44" s="16" t="s">
        <v>11</v>
      </c>
      <c r="D44" s="13">
        <v>100000000</v>
      </c>
    </row>
    <row r="45" spans="1:5" ht="16.5" x14ac:dyDescent="0.35">
      <c r="A45" s="423"/>
      <c r="B45" s="16" t="s">
        <v>12</v>
      </c>
      <c r="D45" s="18">
        <v>70000000</v>
      </c>
    </row>
    <row r="46" spans="1:5" x14ac:dyDescent="0.25">
      <c r="E46" s="13"/>
    </row>
    <row r="47" spans="1:5" x14ac:dyDescent="0.25">
      <c r="B47" s="14" t="s">
        <v>13</v>
      </c>
      <c r="E47" s="13"/>
    </row>
    <row r="48" spans="1:5" x14ac:dyDescent="0.25">
      <c r="A48" s="423"/>
      <c r="B48" s="16" t="s">
        <v>14</v>
      </c>
      <c r="D48" s="13">
        <f>1500000*12</f>
        <v>18000000</v>
      </c>
    </row>
    <row r="49" spans="1:5" ht="16.5" x14ac:dyDescent="0.35">
      <c r="A49" s="423"/>
      <c r="B49" s="16" t="s">
        <v>15</v>
      </c>
      <c r="D49" s="18">
        <f>D48*10%</f>
        <v>1800000</v>
      </c>
    </row>
    <row r="50" spans="1:5" x14ac:dyDescent="0.25">
      <c r="E50" s="13"/>
    </row>
    <row r="51" spans="1:5" x14ac:dyDescent="0.25">
      <c r="B51" s="14" t="s">
        <v>232</v>
      </c>
      <c r="E51" s="13"/>
    </row>
    <row r="52" spans="1:5" x14ac:dyDescent="0.25">
      <c r="B52" s="16" t="s">
        <v>233</v>
      </c>
      <c r="E52" s="13"/>
    </row>
    <row r="53" spans="1:5" x14ac:dyDescent="0.25">
      <c r="B53" s="442" t="s">
        <v>235</v>
      </c>
      <c r="D53" s="13">
        <v>60000000</v>
      </c>
      <c r="E53" s="13"/>
    </row>
    <row r="54" spans="1:5" ht="16.5" x14ac:dyDescent="0.35">
      <c r="B54" s="442" t="s">
        <v>236</v>
      </c>
      <c r="D54" s="18">
        <v>60000000</v>
      </c>
      <c r="E54" s="13"/>
    </row>
    <row r="55" spans="1:5" x14ac:dyDescent="0.25">
      <c r="B55" s="16" t="s">
        <v>234</v>
      </c>
      <c r="D55" s="13"/>
      <c r="E55" s="13"/>
    </row>
    <row r="56" spans="1:5" x14ac:dyDescent="0.25">
      <c r="B56" s="442" t="s">
        <v>235</v>
      </c>
      <c r="D56" s="13">
        <v>65000000</v>
      </c>
      <c r="E56" s="13"/>
    </row>
    <row r="57" spans="1:5" ht="16.5" x14ac:dyDescent="0.35">
      <c r="B57" s="442" t="s">
        <v>236</v>
      </c>
      <c r="D57" s="18">
        <v>65000000</v>
      </c>
      <c r="E57" s="13"/>
    </row>
    <row r="58" spans="1:5" x14ac:dyDescent="0.25">
      <c r="E58" s="13"/>
    </row>
    <row r="59" spans="1:5" x14ac:dyDescent="0.25">
      <c r="E59" s="13"/>
    </row>
    <row r="60" spans="1:5" x14ac:dyDescent="0.25">
      <c r="B60" s="14" t="s">
        <v>16</v>
      </c>
      <c r="E60" s="13"/>
    </row>
    <row r="61" spans="1:5" x14ac:dyDescent="0.25">
      <c r="A61" s="19" t="s">
        <v>17</v>
      </c>
      <c r="B61" s="12" t="s">
        <v>18</v>
      </c>
      <c r="D61" s="13">
        <v>250000000</v>
      </c>
      <c r="E61" s="12" t="s">
        <v>19</v>
      </c>
    </row>
    <row r="62" spans="1:5" x14ac:dyDescent="0.25">
      <c r="A62" s="19" t="s">
        <v>17</v>
      </c>
      <c r="B62" s="12" t="s">
        <v>20</v>
      </c>
      <c r="D62" s="13">
        <v>40000000</v>
      </c>
      <c r="E62" s="12" t="s">
        <v>21</v>
      </c>
    </row>
    <row r="63" spans="1:5" x14ac:dyDescent="0.25">
      <c r="A63" s="19" t="s">
        <v>17</v>
      </c>
      <c r="B63" s="12" t="s">
        <v>22</v>
      </c>
      <c r="D63" s="13">
        <v>30000000</v>
      </c>
    </row>
    <row r="64" spans="1:5" x14ac:dyDescent="0.25">
      <c r="A64" s="19" t="s">
        <v>17</v>
      </c>
      <c r="B64" s="12" t="s">
        <v>23</v>
      </c>
      <c r="D64" s="13">
        <v>5000000</v>
      </c>
    </row>
    <row r="65" spans="1:5" x14ac:dyDescent="0.25">
      <c r="A65" s="19" t="s">
        <v>17</v>
      </c>
      <c r="B65" s="12" t="s">
        <v>24</v>
      </c>
      <c r="D65" s="13">
        <v>28000000</v>
      </c>
    </row>
    <row r="66" spans="1:5" x14ac:dyDescent="0.25">
      <c r="A66" s="19" t="s">
        <v>17</v>
      </c>
      <c r="B66" s="12" t="s">
        <v>25</v>
      </c>
      <c r="D66" s="13">
        <v>6580000</v>
      </c>
    </row>
    <row r="67" spans="1:5" x14ac:dyDescent="0.25">
      <c r="A67" s="19" t="s">
        <v>17</v>
      </c>
      <c r="B67" s="12" t="s">
        <v>26</v>
      </c>
      <c r="D67" s="13">
        <v>2000000</v>
      </c>
    </row>
    <row r="68" spans="1:5" x14ac:dyDescent="0.25">
      <c r="A68" s="19" t="s">
        <v>17</v>
      </c>
      <c r="B68" s="12" t="s">
        <v>27</v>
      </c>
      <c r="D68" s="12">
        <v>1</v>
      </c>
    </row>
    <row r="69" spans="1:5" x14ac:dyDescent="0.25">
      <c r="A69" s="19" t="s">
        <v>17</v>
      </c>
      <c r="B69" s="12" t="s">
        <v>216</v>
      </c>
      <c r="D69" s="13">
        <v>1200000</v>
      </c>
    </row>
    <row r="70" spans="1:5" x14ac:dyDescent="0.25">
      <c r="A70" s="19" t="s">
        <v>17</v>
      </c>
      <c r="B70" s="12" t="s">
        <v>222</v>
      </c>
      <c r="D70" s="13">
        <v>5000000</v>
      </c>
    </row>
    <row r="71" spans="1:5" ht="18" x14ac:dyDescent="0.25">
      <c r="A71" s="19" t="s">
        <v>17</v>
      </c>
      <c r="B71" s="12" t="s">
        <v>273</v>
      </c>
      <c r="D71" s="472">
        <v>0</v>
      </c>
    </row>
    <row r="72" spans="1:5" x14ac:dyDescent="0.25">
      <c r="A72" s="19" t="s">
        <v>17</v>
      </c>
      <c r="B72" s="12" t="s">
        <v>215</v>
      </c>
      <c r="D72" s="13">
        <f>D39*3.5%+5000000</f>
        <v>7100000</v>
      </c>
    </row>
    <row r="73" spans="1:5" x14ac:dyDescent="0.25">
      <c r="A73" s="19"/>
      <c r="B73" s="12"/>
      <c r="D73" s="13"/>
    </row>
    <row r="75" spans="1:5" ht="13.9" customHeight="1" x14ac:dyDescent="0.25">
      <c r="B75" s="504" t="s">
        <v>228</v>
      </c>
      <c r="C75" s="504"/>
      <c r="D75" s="504"/>
      <c r="E75" s="504"/>
    </row>
    <row r="76" spans="1:5" ht="13.9" customHeight="1" x14ac:dyDescent="0.25">
      <c r="B76" s="504"/>
      <c r="C76" s="504"/>
      <c r="D76" s="504"/>
      <c r="E76" s="504"/>
    </row>
    <row r="77" spans="1:5" ht="13.9" customHeight="1" x14ac:dyDescent="0.25">
      <c r="B77" s="504"/>
      <c r="C77" s="504"/>
      <c r="D77" s="504"/>
      <c r="E77" s="504"/>
    </row>
    <row r="78" spans="1:5" ht="13.9" customHeight="1" x14ac:dyDescent="0.25">
      <c r="B78" s="504"/>
      <c r="C78" s="504"/>
      <c r="D78" s="504"/>
      <c r="E78" s="504"/>
    </row>
    <row r="79" spans="1:5" ht="13.9" customHeight="1" x14ac:dyDescent="0.25">
      <c r="B79" s="504"/>
      <c r="C79" s="504"/>
      <c r="D79" s="504"/>
      <c r="E79" s="504"/>
    </row>
    <row r="80" spans="1:5" ht="9" customHeight="1" x14ac:dyDescent="0.25"/>
    <row r="82" ht="9" customHeight="1" x14ac:dyDescent="0.25"/>
  </sheetData>
  <mergeCells count="3">
    <mergeCell ref="B8:E8"/>
    <mergeCell ref="B10:E12"/>
    <mergeCell ref="B75:E7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V185"/>
  <sheetViews>
    <sheetView topLeftCell="A6" zoomScale="80" zoomScaleNormal="80" workbookViewId="0">
      <selection activeCell="D7" sqref="D7"/>
    </sheetView>
  </sheetViews>
  <sheetFormatPr baseColWidth="10" defaultColWidth="12.85546875" defaultRowHeight="15" x14ac:dyDescent="0.25"/>
  <cols>
    <col min="1" max="1" width="13.7109375" style="6" customWidth="1"/>
    <col min="2" max="2" width="62" style="6" customWidth="1"/>
    <col min="3" max="3" width="28.42578125" style="12" customWidth="1"/>
    <col min="4" max="4" width="20.85546875" style="12" bestFit="1" customWidth="1"/>
    <col min="5" max="5" width="20.42578125" style="12" bestFit="1" customWidth="1"/>
    <col min="6" max="6" width="27.7109375" style="12" customWidth="1"/>
    <col min="7" max="7" width="28.5703125" style="17" bestFit="1" customWidth="1"/>
    <col min="8" max="8" width="20.85546875" style="6" customWidth="1"/>
    <col min="9" max="9" width="12.85546875" style="6"/>
    <col min="10" max="10" width="17.42578125" style="6" bestFit="1" customWidth="1"/>
    <col min="11" max="11" width="12.85546875" style="6"/>
    <col min="12" max="12" width="21.7109375" style="6" customWidth="1"/>
    <col min="13" max="13" width="14.140625" style="6" bestFit="1" customWidth="1"/>
    <col min="14" max="14" width="21.42578125" style="6" customWidth="1"/>
    <col min="15" max="16384" width="12.85546875" style="6"/>
  </cols>
  <sheetData>
    <row r="1" spans="2:11" s="1" customFormat="1" ht="16.5" x14ac:dyDescent="0.3">
      <c r="C1" s="2"/>
      <c r="G1" s="3"/>
      <c r="H1" s="4"/>
    </row>
    <row r="2" spans="2:11" s="1" customFormat="1" ht="16.5" x14ac:dyDescent="0.3">
      <c r="C2" s="2"/>
      <c r="G2" s="3"/>
      <c r="H2" s="4"/>
    </row>
    <row r="3" spans="2:11" s="1" customFormat="1" ht="16.5" x14ac:dyDescent="0.3">
      <c r="C3" s="2"/>
      <c r="G3" s="3"/>
      <c r="H3" s="4"/>
    </row>
    <row r="4" spans="2:11" s="1" customFormat="1" ht="6.75" customHeight="1" x14ac:dyDescent="0.3">
      <c r="C4" s="2"/>
      <c r="G4" s="3"/>
      <c r="H4" s="4"/>
    </row>
    <row r="5" spans="2:11" s="1" customFormat="1" ht="16.5" x14ac:dyDescent="0.3">
      <c r="B5" s="5"/>
      <c r="G5" s="3"/>
      <c r="H5" s="4"/>
    </row>
    <row r="6" spans="2:11" ht="16.5" x14ac:dyDescent="0.3">
      <c r="C6" s="7"/>
      <c r="D6" s="8"/>
      <c r="E6" s="6"/>
      <c r="F6" s="6"/>
      <c r="G6" s="9"/>
      <c r="J6" s="10"/>
      <c r="K6" s="10"/>
    </row>
    <row r="7" spans="2:11" ht="16.5" x14ac:dyDescent="0.3">
      <c r="C7" s="7"/>
      <c r="D7" s="8"/>
      <c r="E7" s="6"/>
      <c r="F7" s="1"/>
      <c r="G7" s="9"/>
      <c r="J7" s="10"/>
      <c r="K7" s="10"/>
    </row>
    <row r="8" spans="2:11" ht="57" hidden="1" customHeight="1" thickBot="1" x14ac:dyDescent="0.3">
      <c r="B8" s="503" t="s">
        <v>230</v>
      </c>
      <c r="C8" s="503"/>
      <c r="D8" s="503"/>
      <c r="E8" s="503"/>
      <c r="F8" s="6"/>
      <c r="G8" s="9"/>
    </row>
    <row r="9" spans="2:11" ht="8.25" hidden="1" customHeight="1" x14ac:dyDescent="0.25">
      <c r="C9" s="6"/>
      <c r="D9" s="6"/>
      <c r="E9" s="6"/>
      <c r="F9" s="6"/>
      <c r="G9" s="9"/>
    </row>
    <row r="10" spans="2:11" ht="25.5" hidden="1" customHeight="1" x14ac:dyDescent="0.25">
      <c r="B10" s="504" t="s">
        <v>204</v>
      </c>
      <c r="C10" s="504"/>
      <c r="D10" s="504"/>
      <c r="E10" s="504"/>
      <c r="F10" s="6"/>
      <c r="G10" s="9"/>
    </row>
    <row r="11" spans="2:11" ht="13.9" hidden="1" customHeight="1" x14ac:dyDescent="0.25">
      <c r="B11" s="504"/>
      <c r="C11" s="504"/>
      <c r="D11" s="504"/>
      <c r="E11" s="504"/>
      <c r="F11" s="6"/>
      <c r="G11" s="9"/>
    </row>
    <row r="12" spans="2:11" ht="13.9" hidden="1" customHeight="1" x14ac:dyDescent="0.25">
      <c r="B12" s="504"/>
      <c r="C12" s="504"/>
      <c r="D12" s="504"/>
      <c r="E12" s="504"/>
      <c r="F12" s="6"/>
      <c r="G12" s="9"/>
    </row>
    <row r="13" spans="2:11" hidden="1" x14ac:dyDescent="0.25">
      <c r="C13" s="6"/>
      <c r="D13" s="6"/>
      <c r="E13" s="6"/>
      <c r="F13" s="6"/>
      <c r="G13" s="9"/>
    </row>
    <row r="14" spans="2:11" hidden="1" x14ac:dyDescent="0.25">
      <c r="B14" s="11" t="s">
        <v>0</v>
      </c>
      <c r="E14" s="13">
        <v>280000000</v>
      </c>
      <c r="F14" s="6"/>
      <c r="G14" s="9"/>
    </row>
    <row r="15" spans="2:11" ht="9" hidden="1" customHeight="1" x14ac:dyDescent="0.25">
      <c r="B15" s="11"/>
      <c r="E15" s="13"/>
      <c r="F15" s="6"/>
      <c r="G15" s="9"/>
    </row>
    <row r="16" spans="2:11" hidden="1" x14ac:dyDescent="0.25">
      <c r="B16" s="11" t="s">
        <v>202</v>
      </c>
      <c r="E16" s="412">
        <f>SUM(D17:D24)</f>
        <v>878782000</v>
      </c>
      <c r="F16" s="6"/>
      <c r="G16" s="9"/>
    </row>
    <row r="17" spans="2:7" ht="18" hidden="1" x14ac:dyDescent="0.25">
      <c r="B17" s="421" t="s">
        <v>203</v>
      </c>
      <c r="C17" s="6"/>
      <c r="D17" s="13">
        <v>250000000</v>
      </c>
      <c r="E17" s="15"/>
      <c r="F17" s="6"/>
      <c r="G17" s="9"/>
    </row>
    <row r="18" spans="2:7" ht="18" hidden="1" x14ac:dyDescent="0.25">
      <c r="B18" s="421" t="s">
        <v>199</v>
      </c>
      <c r="C18" s="6"/>
      <c r="D18" s="13">
        <v>30000000</v>
      </c>
      <c r="E18" s="15"/>
      <c r="F18" s="6"/>
      <c r="G18" s="9"/>
    </row>
    <row r="19" spans="2:7" ht="18" hidden="1" x14ac:dyDescent="0.25">
      <c r="B19" s="421" t="s">
        <v>200</v>
      </c>
      <c r="C19" s="6"/>
      <c r="D19" s="13">
        <v>90000000</v>
      </c>
      <c r="E19" s="15"/>
      <c r="F19" s="6"/>
      <c r="G19" s="9"/>
    </row>
    <row r="20" spans="2:7" ht="18" hidden="1" x14ac:dyDescent="0.25">
      <c r="B20" s="421" t="s">
        <v>223</v>
      </c>
      <c r="C20" s="6"/>
      <c r="D20" s="13">
        <f>+D53+D54</f>
        <v>70000000</v>
      </c>
      <c r="E20" s="15"/>
      <c r="F20" s="6"/>
      <c r="G20" s="9"/>
    </row>
    <row r="21" spans="2:7" ht="18" hidden="1" x14ac:dyDescent="0.25">
      <c r="B21" s="421" t="s">
        <v>224</v>
      </c>
      <c r="C21" s="6"/>
      <c r="D21" s="13">
        <v>30000000</v>
      </c>
      <c r="E21" s="15"/>
      <c r="F21" s="6"/>
      <c r="G21" s="9"/>
    </row>
    <row r="22" spans="2:7" ht="18" hidden="1" x14ac:dyDescent="0.25">
      <c r="B22" s="421" t="s">
        <v>220</v>
      </c>
      <c r="C22" s="6"/>
      <c r="D22" s="13">
        <v>5000000</v>
      </c>
      <c r="E22" s="15"/>
      <c r="F22" s="6"/>
      <c r="G22" s="9"/>
    </row>
    <row r="23" spans="2:7" ht="18" hidden="1" x14ac:dyDescent="0.25">
      <c r="B23" s="421" t="s">
        <v>225</v>
      </c>
      <c r="C23" s="6"/>
      <c r="D23" s="13">
        <v>3782000</v>
      </c>
      <c r="E23" s="15"/>
      <c r="F23" s="6"/>
      <c r="G23" s="9"/>
    </row>
    <row r="24" spans="2:7" ht="19.5" hidden="1" x14ac:dyDescent="0.35">
      <c r="B24" s="421" t="s">
        <v>221</v>
      </c>
      <c r="C24" s="6"/>
      <c r="D24" s="18">
        <v>400000000</v>
      </c>
      <c r="E24" s="15"/>
      <c r="F24" s="6"/>
      <c r="G24" s="9"/>
    </row>
    <row r="25" spans="2:7" ht="17.25" hidden="1" x14ac:dyDescent="0.35">
      <c r="B25" s="411"/>
      <c r="C25" s="6"/>
      <c r="D25" s="18"/>
      <c r="E25" s="15"/>
      <c r="F25" s="6"/>
      <c r="G25" s="9"/>
    </row>
    <row r="26" spans="2:7" hidden="1" x14ac:dyDescent="0.25">
      <c r="B26" s="11" t="s">
        <v>201</v>
      </c>
      <c r="E26" s="412">
        <f>SUM(D27:D29)</f>
        <v>590885500</v>
      </c>
      <c r="F26" s="6"/>
      <c r="G26" s="14"/>
    </row>
    <row r="27" spans="2:7" ht="18" hidden="1" x14ac:dyDescent="0.25">
      <c r="B27" s="421" t="s">
        <v>219</v>
      </c>
      <c r="C27" s="6"/>
      <c r="D27" s="13">
        <v>390000000</v>
      </c>
      <c r="E27" s="15"/>
      <c r="F27" s="6"/>
      <c r="G27" s="9"/>
    </row>
    <row r="28" spans="2:7" ht="18" hidden="1" x14ac:dyDescent="0.25">
      <c r="B28" s="421" t="s">
        <v>218</v>
      </c>
      <c r="C28" s="6"/>
      <c r="D28" s="13">
        <v>200000000</v>
      </c>
      <c r="E28" s="15"/>
      <c r="F28" s="6"/>
      <c r="G28" s="9"/>
    </row>
    <row r="29" spans="2:7" ht="19.5" hidden="1" x14ac:dyDescent="0.35">
      <c r="B29" s="421" t="s">
        <v>227</v>
      </c>
      <c r="C29" s="6"/>
      <c r="D29" s="18">
        <v>885500</v>
      </c>
      <c r="E29" s="15"/>
      <c r="F29" s="6"/>
      <c r="G29" s="9"/>
    </row>
    <row r="30" spans="2:7" hidden="1" x14ac:dyDescent="0.25">
      <c r="C30" s="6"/>
      <c r="D30" s="6"/>
      <c r="E30" s="15"/>
      <c r="F30" s="6"/>
      <c r="G30" s="9"/>
    </row>
    <row r="31" spans="2:7" hidden="1" x14ac:dyDescent="0.25">
      <c r="C31" s="6"/>
      <c r="D31" s="6"/>
      <c r="E31" s="15"/>
      <c r="F31" s="6"/>
      <c r="G31" s="9"/>
    </row>
    <row r="32" spans="2:7" hidden="1" x14ac:dyDescent="0.25">
      <c r="B32" s="14" t="s">
        <v>1</v>
      </c>
      <c r="E32" s="13"/>
      <c r="G32" s="14"/>
    </row>
    <row r="33" spans="1:5" hidden="1" x14ac:dyDescent="0.25">
      <c r="A33" s="423"/>
      <c r="B33" s="16" t="s">
        <v>2</v>
      </c>
      <c r="D33" s="13">
        <f>110000000-20000000</f>
        <v>90000000</v>
      </c>
    </row>
    <row r="34" spans="1:5" hidden="1" x14ac:dyDescent="0.25">
      <c r="A34" s="423"/>
      <c r="B34" s="16" t="s">
        <v>3</v>
      </c>
      <c r="D34" s="13">
        <v>20000000</v>
      </c>
      <c r="E34" s="12" t="s">
        <v>4</v>
      </c>
    </row>
    <row r="35" spans="1:5" hidden="1" x14ac:dyDescent="0.25">
      <c r="A35" s="423"/>
      <c r="B35" s="16" t="s">
        <v>5</v>
      </c>
      <c r="D35" s="13">
        <v>4400000</v>
      </c>
    </row>
    <row r="36" spans="1:5" ht="16.5" hidden="1" x14ac:dyDescent="0.35">
      <c r="A36" s="423"/>
      <c r="B36" s="16" t="s">
        <v>6</v>
      </c>
      <c r="D36" s="18">
        <v>5500000</v>
      </c>
    </row>
    <row r="37" spans="1:5" hidden="1" x14ac:dyDescent="0.25">
      <c r="E37" s="13"/>
    </row>
    <row r="38" spans="1:5" hidden="1" x14ac:dyDescent="0.25">
      <c r="B38" s="14" t="s">
        <v>7</v>
      </c>
      <c r="E38" s="13"/>
    </row>
    <row r="39" spans="1:5" hidden="1" x14ac:dyDescent="0.25">
      <c r="A39" s="423"/>
      <c r="B39" s="16" t="s">
        <v>8</v>
      </c>
      <c r="D39" s="13">
        <v>60000000</v>
      </c>
    </row>
    <row r="40" spans="1:5" hidden="1" x14ac:dyDescent="0.25">
      <c r="A40" s="423"/>
      <c r="B40" s="16" t="s">
        <v>9</v>
      </c>
      <c r="D40" s="13">
        <v>1000000</v>
      </c>
    </row>
    <row r="41" spans="1:5" ht="16.5" hidden="1" x14ac:dyDescent="0.35">
      <c r="A41" s="423"/>
      <c r="B41" s="16" t="s">
        <v>226</v>
      </c>
      <c r="D41" s="18">
        <v>16000000</v>
      </c>
    </row>
    <row r="42" spans="1:5" hidden="1" x14ac:dyDescent="0.25">
      <c r="E42" s="13"/>
    </row>
    <row r="43" spans="1:5" hidden="1" x14ac:dyDescent="0.25">
      <c r="B43" s="14" t="s">
        <v>10</v>
      </c>
      <c r="E43" s="13"/>
    </row>
    <row r="44" spans="1:5" hidden="1" x14ac:dyDescent="0.25">
      <c r="A44" s="423"/>
      <c r="B44" s="16" t="s">
        <v>11</v>
      </c>
      <c r="D44" s="13">
        <v>100000000</v>
      </c>
    </row>
    <row r="45" spans="1:5" ht="16.5" hidden="1" x14ac:dyDescent="0.35">
      <c r="A45" s="423"/>
      <c r="B45" s="16" t="s">
        <v>12</v>
      </c>
      <c r="D45" s="18">
        <v>70000000</v>
      </c>
    </row>
    <row r="46" spans="1:5" hidden="1" x14ac:dyDescent="0.25">
      <c r="E46" s="13"/>
    </row>
    <row r="47" spans="1:5" hidden="1" x14ac:dyDescent="0.25">
      <c r="B47" s="14" t="s">
        <v>13</v>
      </c>
      <c r="E47" s="13"/>
    </row>
    <row r="48" spans="1:5" hidden="1" x14ac:dyDescent="0.25">
      <c r="A48" s="423"/>
      <c r="B48" s="16" t="s">
        <v>14</v>
      </c>
      <c r="D48" s="13">
        <f>1500000*12</f>
        <v>18000000</v>
      </c>
    </row>
    <row r="49" spans="1:5" ht="16.5" hidden="1" x14ac:dyDescent="0.35">
      <c r="A49" s="423"/>
      <c r="B49" s="16" t="s">
        <v>15</v>
      </c>
      <c r="D49" s="18">
        <f>D48*10%</f>
        <v>1800000</v>
      </c>
    </row>
    <row r="50" spans="1:5" hidden="1" x14ac:dyDescent="0.25">
      <c r="E50" s="13"/>
    </row>
    <row r="51" spans="1:5" hidden="1" x14ac:dyDescent="0.25">
      <c r="B51" s="14" t="s">
        <v>16</v>
      </c>
      <c r="E51" s="13"/>
    </row>
    <row r="52" spans="1:5" hidden="1" x14ac:dyDescent="0.25">
      <c r="A52" s="19" t="s">
        <v>17</v>
      </c>
      <c r="B52" s="12" t="s">
        <v>18</v>
      </c>
      <c r="D52" s="13">
        <v>250000000</v>
      </c>
      <c r="E52" s="12" t="s">
        <v>19</v>
      </c>
    </row>
    <row r="53" spans="1:5" hidden="1" x14ac:dyDescent="0.25">
      <c r="A53" s="19" t="s">
        <v>17</v>
      </c>
      <c r="B53" s="12" t="s">
        <v>20</v>
      </c>
      <c r="D53" s="13">
        <v>40000000</v>
      </c>
      <c r="E53" s="12" t="s">
        <v>21</v>
      </c>
    </row>
    <row r="54" spans="1:5" hidden="1" x14ac:dyDescent="0.25">
      <c r="A54" s="19" t="s">
        <v>17</v>
      </c>
      <c r="B54" s="12" t="s">
        <v>22</v>
      </c>
      <c r="D54" s="13">
        <v>30000000</v>
      </c>
    </row>
    <row r="55" spans="1:5" hidden="1" x14ac:dyDescent="0.25">
      <c r="A55" s="19" t="s">
        <v>17</v>
      </c>
      <c r="B55" s="12" t="s">
        <v>23</v>
      </c>
      <c r="D55" s="13">
        <v>5000000</v>
      </c>
    </row>
    <row r="56" spans="1:5" hidden="1" x14ac:dyDescent="0.25">
      <c r="A56" s="19" t="s">
        <v>17</v>
      </c>
      <c r="B56" s="12" t="s">
        <v>24</v>
      </c>
      <c r="D56" s="13">
        <v>8000000</v>
      </c>
    </row>
    <row r="57" spans="1:5" hidden="1" x14ac:dyDescent="0.25">
      <c r="A57" s="19" t="s">
        <v>17</v>
      </c>
      <c r="B57" s="12" t="s">
        <v>25</v>
      </c>
      <c r="D57" s="13">
        <v>6580000</v>
      </c>
    </row>
    <row r="58" spans="1:5" hidden="1" x14ac:dyDescent="0.25">
      <c r="A58" s="19" t="s">
        <v>17</v>
      </c>
      <c r="B58" s="12" t="s">
        <v>26</v>
      </c>
      <c r="D58" s="13">
        <v>2000000</v>
      </c>
    </row>
    <row r="59" spans="1:5" hidden="1" x14ac:dyDescent="0.25">
      <c r="A59" s="19" t="s">
        <v>17</v>
      </c>
      <c r="B59" s="12" t="s">
        <v>215</v>
      </c>
      <c r="D59" s="13">
        <f>D39*3.5%+5000000</f>
        <v>7100000</v>
      </c>
    </row>
    <row r="60" spans="1:5" hidden="1" x14ac:dyDescent="0.25">
      <c r="A60" s="19" t="s">
        <v>17</v>
      </c>
      <c r="B60" s="12" t="s">
        <v>27</v>
      </c>
      <c r="D60" s="12">
        <v>1</v>
      </c>
    </row>
    <row r="61" spans="1:5" hidden="1" x14ac:dyDescent="0.25">
      <c r="A61" s="19" t="s">
        <v>17</v>
      </c>
      <c r="B61" s="12" t="s">
        <v>216</v>
      </c>
      <c r="D61" s="13">
        <v>1200000</v>
      </c>
    </row>
    <row r="62" spans="1:5" hidden="1" x14ac:dyDescent="0.25">
      <c r="A62" s="19" t="s">
        <v>17</v>
      </c>
      <c r="B62" s="12" t="s">
        <v>222</v>
      </c>
      <c r="D62" s="13">
        <v>5000000</v>
      </c>
    </row>
    <row r="63" spans="1:5" hidden="1" x14ac:dyDescent="0.25">
      <c r="A63" s="19"/>
      <c r="B63" s="12"/>
      <c r="D63" s="13"/>
    </row>
    <row r="64" spans="1:5" hidden="1" x14ac:dyDescent="0.25"/>
    <row r="65" spans="2:10" hidden="1" x14ac:dyDescent="0.25"/>
    <row r="66" spans="2:10" ht="13.9" hidden="1" customHeight="1" x14ac:dyDescent="0.25">
      <c r="B66" s="504" t="s">
        <v>228</v>
      </c>
      <c r="C66" s="504"/>
      <c r="D66" s="504"/>
      <c r="E66" s="504"/>
    </row>
    <row r="67" spans="2:10" ht="13.9" hidden="1" customHeight="1" x14ac:dyDescent="0.25">
      <c r="B67" s="504"/>
      <c r="C67" s="504"/>
      <c r="D67" s="504"/>
      <c r="E67" s="504"/>
    </row>
    <row r="68" spans="2:10" ht="13.9" hidden="1" customHeight="1" x14ac:dyDescent="0.25">
      <c r="B68" s="504"/>
      <c r="C68" s="504"/>
      <c r="D68" s="504"/>
      <c r="E68" s="504"/>
    </row>
    <row r="69" spans="2:10" ht="13.9" hidden="1" customHeight="1" x14ac:dyDescent="0.25">
      <c r="B69" s="504"/>
      <c r="C69" s="504"/>
      <c r="D69" s="504"/>
      <c r="E69" s="504"/>
    </row>
    <row r="70" spans="2:10" ht="13.9" hidden="1" customHeight="1" x14ac:dyDescent="0.25">
      <c r="B70" s="504"/>
      <c r="C70" s="504"/>
      <c r="D70" s="504"/>
      <c r="E70" s="504"/>
    </row>
    <row r="71" spans="2:10" ht="9" hidden="1" customHeight="1" x14ac:dyDescent="0.25"/>
    <row r="72" spans="2:10" hidden="1" x14ac:dyDescent="0.25"/>
    <row r="73" spans="2:10" ht="9" hidden="1" customHeight="1" x14ac:dyDescent="0.25"/>
    <row r="74" spans="2:10" hidden="1" x14ac:dyDescent="0.25"/>
    <row r="75" spans="2:10" ht="5.25" customHeight="1" x14ac:dyDescent="0.25"/>
    <row r="76" spans="2:10" ht="15.75" thickBot="1" x14ac:dyDescent="0.3"/>
    <row r="77" spans="2:10" ht="33.75" customHeight="1" thickBot="1" x14ac:dyDescent="0.35">
      <c r="B77" s="8"/>
      <c r="C77" s="506" t="s">
        <v>28</v>
      </c>
      <c r="D77" s="507"/>
      <c r="E77" s="507"/>
      <c r="F77" s="507"/>
      <c r="G77" s="508"/>
      <c r="H77" s="20"/>
    </row>
    <row r="78" spans="2:10" ht="17.25" thickBot="1" x14ac:dyDescent="0.35">
      <c r="B78" s="8"/>
      <c r="C78" s="8"/>
      <c r="D78" s="8"/>
      <c r="E78" s="8"/>
      <c r="F78" s="8"/>
      <c r="G78" s="8"/>
      <c r="H78" s="20"/>
      <c r="I78" s="8"/>
      <c r="J78" s="8"/>
    </row>
    <row r="79" spans="2:10" ht="20.25" thickBot="1" x14ac:dyDescent="0.35">
      <c r="B79" s="8"/>
      <c r="C79" s="509" t="s">
        <v>29</v>
      </c>
      <c r="D79" s="510"/>
      <c r="E79" s="427" t="s">
        <v>30</v>
      </c>
      <c r="F79" s="427" t="s">
        <v>31</v>
      </c>
      <c r="G79" s="427" t="s">
        <v>32</v>
      </c>
      <c r="H79" s="20"/>
    </row>
    <row r="80" spans="2:10" ht="16.5" x14ac:dyDescent="0.3">
      <c r="B80" s="21"/>
      <c r="C80" s="22"/>
      <c r="D80" s="23"/>
      <c r="E80" s="23"/>
      <c r="F80" s="23"/>
      <c r="G80" s="24"/>
      <c r="H80" s="20"/>
    </row>
    <row r="81" spans="2:21" ht="18" x14ac:dyDescent="0.25">
      <c r="B81" s="25" t="s">
        <v>33</v>
      </c>
      <c r="C81" s="26"/>
      <c r="D81" s="27">
        <f>90000000+20000000</f>
        <v>110000000</v>
      </c>
      <c r="E81" s="27">
        <v>61000000</v>
      </c>
      <c r="F81" s="27">
        <v>100000000</v>
      </c>
      <c r="G81" s="28">
        <f>+D81+E81+F81</f>
        <v>271000000</v>
      </c>
      <c r="H81" s="20"/>
      <c r="L81" s="29"/>
    </row>
    <row r="82" spans="2:21" ht="18.75" thickBot="1" x14ac:dyDescent="0.3">
      <c r="B82" s="30"/>
      <c r="C82" s="26"/>
      <c r="D82" s="23"/>
      <c r="E82" s="31"/>
      <c r="F82" s="31"/>
      <c r="G82" s="32"/>
      <c r="H82" s="20"/>
      <c r="L82" s="29"/>
    </row>
    <row r="83" spans="2:21" ht="19.5" thickBot="1" x14ac:dyDescent="0.35">
      <c r="B83" s="33" t="s">
        <v>34</v>
      </c>
      <c r="C83" s="34"/>
      <c r="D83" s="35">
        <f>SUM(D81:D82)</f>
        <v>110000000</v>
      </c>
      <c r="E83" s="35">
        <f>SUM(E81:E82)</f>
        <v>61000000</v>
      </c>
      <c r="F83" s="35">
        <f>SUM(F81:F82)</f>
        <v>100000000</v>
      </c>
      <c r="G83" s="36">
        <f>+G81+G82</f>
        <v>271000000</v>
      </c>
      <c r="H83" s="20"/>
    </row>
    <row r="84" spans="2:21" ht="19.5" thickBot="1" x14ac:dyDescent="0.35">
      <c r="B84" s="37"/>
      <c r="C84" s="26"/>
      <c r="D84" s="38"/>
      <c r="E84" s="38"/>
      <c r="F84" s="38"/>
      <c r="G84" s="39"/>
      <c r="H84" s="20"/>
    </row>
    <row r="85" spans="2:21" ht="19.5" thickBot="1" x14ac:dyDescent="0.35">
      <c r="B85" s="40" t="s">
        <v>35</v>
      </c>
      <c r="C85" s="41"/>
      <c r="D85" s="35">
        <f>SUM(C86:C88)</f>
        <v>37400000</v>
      </c>
      <c r="E85" s="35">
        <f>SUM(E86:E89)</f>
        <v>442300</v>
      </c>
      <c r="F85" s="42">
        <f>SUM(F86:F88)</f>
        <v>0</v>
      </c>
      <c r="G85" s="36">
        <f>+D85+E85+F85</f>
        <v>37842300</v>
      </c>
      <c r="H85" s="20"/>
    </row>
    <row r="86" spans="2:21" ht="18" x14ac:dyDescent="0.25">
      <c r="B86" s="43" t="s">
        <v>36</v>
      </c>
      <c r="C86" s="44">
        <v>4400000</v>
      </c>
      <c r="D86" s="23"/>
      <c r="E86" s="45"/>
      <c r="F86" s="45"/>
      <c r="G86" s="46"/>
      <c r="H86" s="20"/>
    </row>
    <row r="87" spans="2:21" ht="18" x14ac:dyDescent="0.25">
      <c r="B87" s="43" t="s">
        <v>37</v>
      </c>
      <c r="C87" s="44">
        <v>5500000</v>
      </c>
      <c r="D87" s="23"/>
      <c r="E87" s="45"/>
      <c r="F87" s="45"/>
      <c r="G87" s="46"/>
      <c r="H87" s="20"/>
    </row>
    <row r="88" spans="2:21" ht="18.75" x14ac:dyDescent="0.3">
      <c r="B88" s="47" t="s">
        <v>38</v>
      </c>
      <c r="C88" s="48">
        <f>D83*25%</f>
        <v>27500000</v>
      </c>
      <c r="D88" s="49"/>
      <c r="E88" s="50"/>
      <c r="F88" s="50"/>
      <c r="G88" s="51"/>
      <c r="H88" s="20"/>
      <c r="K88" s="52"/>
      <c r="L88" s="53"/>
      <c r="M88" s="54"/>
      <c r="O88" s="53"/>
    </row>
    <row r="89" spans="2:21" ht="18.75" thickBot="1" x14ac:dyDescent="0.3">
      <c r="B89" s="43" t="s">
        <v>229</v>
      </c>
      <c r="C89" s="26"/>
      <c r="D89" s="38"/>
      <c r="E89" s="428">
        <f>1000000*44.23%</f>
        <v>442300</v>
      </c>
      <c r="F89" s="38"/>
      <c r="G89" s="39"/>
      <c r="H89" s="20"/>
    </row>
    <row r="90" spans="2:21" ht="18.75" thickBot="1" x14ac:dyDescent="0.3">
      <c r="B90" s="58" t="s">
        <v>40</v>
      </c>
      <c r="C90" s="59"/>
      <c r="D90" s="413">
        <v>0</v>
      </c>
      <c r="E90" s="60">
        <v>16000000</v>
      </c>
      <c r="F90" s="60">
        <v>70000000</v>
      </c>
      <c r="G90" s="36">
        <f>+D90+E90+F90</f>
        <v>86000000</v>
      </c>
      <c r="H90" s="20"/>
    </row>
    <row r="91" spans="2:21" ht="19.5" thickBot="1" x14ac:dyDescent="0.35">
      <c r="B91" s="37"/>
      <c r="C91" s="26"/>
      <c r="D91" s="38"/>
      <c r="E91" s="38"/>
      <c r="F91" s="38"/>
      <c r="G91" s="39"/>
      <c r="H91" s="20"/>
    </row>
    <row r="92" spans="2:21" s="57" customFormat="1" ht="18.75" thickBot="1" x14ac:dyDescent="0.3">
      <c r="B92" s="33" t="s">
        <v>39</v>
      </c>
      <c r="C92" s="55"/>
      <c r="D92" s="35">
        <f>+D83-D85</f>
        <v>72600000</v>
      </c>
      <c r="E92" s="35">
        <f t="shared" ref="E92:F92" si="0">+E83-E85</f>
        <v>60557700</v>
      </c>
      <c r="F92" s="35">
        <f t="shared" si="0"/>
        <v>100000000</v>
      </c>
      <c r="G92" s="56">
        <f>+G83-G85</f>
        <v>233157700</v>
      </c>
      <c r="H92" s="20"/>
      <c r="K92" s="6"/>
    </row>
    <row r="93" spans="2:21" ht="18.75" x14ac:dyDescent="0.3">
      <c r="B93" s="37"/>
      <c r="C93" s="26"/>
      <c r="D93" s="38"/>
      <c r="E93" s="38"/>
      <c r="F93" s="38"/>
      <c r="G93" s="39"/>
      <c r="H93" s="20"/>
    </row>
    <row r="94" spans="2:21" ht="18.75" x14ac:dyDescent="0.3">
      <c r="B94" s="61" t="s">
        <v>41</v>
      </c>
      <c r="C94" s="26"/>
      <c r="D94" s="38"/>
      <c r="E94" s="38"/>
      <c r="F94" s="38"/>
      <c r="G94" s="39"/>
      <c r="H94" s="20"/>
    </row>
    <row r="95" spans="2:21" ht="18" x14ac:dyDescent="0.25">
      <c r="B95" s="43" t="s">
        <v>42</v>
      </c>
      <c r="C95" s="62">
        <v>0</v>
      </c>
      <c r="D95" s="63"/>
      <c r="E95" s="64">
        <v>5000000</v>
      </c>
      <c r="F95" s="65">
        <v>0</v>
      </c>
      <c r="G95" s="64">
        <f>+C95+E95+F95</f>
        <v>5000000</v>
      </c>
      <c r="H95" s="20"/>
      <c r="M95" s="66"/>
      <c r="U95" s="67">
        <f>E81/12</f>
        <v>5083333.333333333</v>
      </c>
    </row>
    <row r="96" spans="2:21" ht="18" x14ac:dyDescent="0.25">
      <c r="B96" s="43" t="s">
        <v>25</v>
      </c>
      <c r="C96" s="68">
        <v>6580000</v>
      </c>
      <c r="D96" s="63"/>
      <c r="E96" s="69">
        <v>0</v>
      </c>
      <c r="F96" s="69">
        <v>0</v>
      </c>
      <c r="G96" s="64">
        <f t="shared" ref="G96:G98" si="1">+C96+E96+F96</f>
        <v>6580000</v>
      </c>
      <c r="H96" s="20"/>
      <c r="M96" s="66"/>
      <c r="Q96" s="20"/>
    </row>
    <row r="97" spans="1:22" ht="18" x14ac:dyDescent="0.25">
      <c r="B97" s="43" t="s">
        <v>43</v>
      </c>
      <c r="C97" s="68">
        <f>D83*10%</f>
        <v>11000000</v>
      </c>
      <c r="D97" s="63"/>
      <c r="E97" s="69">
        <v>0</v>
      </c>
      <c r="F97" s="69">
        <v>0</v>
      </c>
      <c r="G97" s="64">
        <f t="shared" si="1"/>
        <v>11000000</v>
      </c>
      <c r="H97" s="20"/>
      <c r="M97" s="66"/>
    </row>
    <row r="98" spans="1:22" ht="18" x14ac:dyDescent="0.25">
      <c r="B98" s="43" t="s">
        <v>44</v>
      </c>
      <c r="C98" s="70">
        <v>0</v>
      </c>
      <c r="D98" s="71"/>
      <c r="E98" s="72">
        <f>2000000*50%</f>
        <v>1000000</v>
      </c>
      <c r="F98" s="73">
        <v>0</v>
      </c>
      <c r="G98" s="74">
        <f t="shared" si="1"/>
        <v>1000000</v>
      </c>
      <c r="H98" s="20"/>
      <c r="M98" s="52"/>
    </row>
    <row r="99" spans="1:22" ht="18.75" x14ac:dyDescent="0.3">
      <c r="B99" s="37"/>
      <c r="C99" s="75"/>
      <c r="D99" s="63"/>
      <c r="E99" s="63"/>
      <c r="F99" s="69"/>
      <c r="G99" s="64"/>
      <c r="H99" s="20"/>
      <c r="M99" s="76"/>
    </row>
    <row r="100" spans="1:22" ht="16.5" x14ac:dyDescent="0.3">
      <c r="B100" s="61" t="s">
        <v>45</v>
      </c>
      <c r="C100" s="75"/>
      <c r="D100" s="77"/>
      <c r="E100" s="77"/>
      <c r="F100" s="77"/>
      <c r="G100" s="78"/>
      <c r="H100" s="20"/>
    </row>
    <row r="101" spans="1:22" ht="18" x14ac:dyDescent="0.25">
      <c r="B101" s="79" t="s">
        <v>46</v>
      </c>
      <c r="C101" s="68">
        <v>20000000</v>
      </c>
      <c r="D101" s="77"/>
      <c r="E101" s="69">
        <v>0</v>
      </c>
      <c r="F101" s="69">
        <v>0</v>
      </c>
      <c r="G101" s="64">
        <f>+C101+E101+F101</f>
        <v>20000000</v>
      </c>
      <c r="H101" s="20"/>
      <c r="M101" s="52"/>
      <c r="R101" s="80"/>
      <c r="V101" s="20"/>
    </row>
    <row r="102" spans="1:22" ht="18" x14ac:dyDescent="0.25">
      <c r="B102" s="43" t="s">
        <v>47</v>
      </c>
      <c r="C102" s="62">
        <v>0</v>
      </c>
      <c r="D102" s="77"/>
      <c r="E102" s="69">
        <v>0</v>
      </c>
      <c r="F102" s="64">
        <v>30000000</v>
      </c>
      <c r="G102" s="64">
        <f>+C102+E102+F102</f>
        <v>30000000</v>
      </c>
      <c r="H102" s="20"/>
      <c r="M102" s="52"/>
      <c r="R102" s="80"/>
    </row>
    <row r="103" spans="1:22" ht="18" x14ac:dyDescent="0.25">
      <c r="B103" s="43" t="s">
        <v>48</v>
      </c>
      <c r="C103" s="70">
        <v>0</v>
      </c>
      <c r="D103" s="81"/>
      <c r="E103" s="72">
        <v>8000000</v>
      </c>
      <c r="F103" s="73">
        <v>0</v>
      </c>
      <c r="G103" s="74">
        <f>+C103+E103+F103</f>
        <v>8000000</v>
      </c>
      <c r="H103" s="20"/>
      <c r="M103" s="52"/>
    </row>
    <row r="104" spans="1:22" ht="16.5" x14ac:dyDescent="0.3">
      <c r="B104" s="37"/>
      <c r="C104" s="82"/>
      <c r="D104" s="77"/>
      <c r="E104" s="77"/>
      <c r="F104" s="77"/>
      <c r="G104" s="78"/>
      <c r="H104" s="20"/>
      <c r="M104" s="52"/>
    </row>
    <row r="105" spans="1:22" ht="18" x14ac:dyDescent="0.25">
      <c r="B105" s="25" t="s">
        <v>49</v>
      </c>
      <c r="C105" s="83">
        <f>ROUND((D92-SUM(C96:C103))*25%,-3)</f>
        <v>8755000</v>
      </c>
      <c r="D105" s="81"/>
      <c r="E105" s="84">
        <v>0</v>
      </c>
      <c r="F105" s="84">
        <v>0</v>
      </c>
      <c r="G105" s="74">
        <f>+C105+E105</f>
        <v>8755000</v>
      </c>
      <c r="H105" s="20"/>
      <c r="M105" s="66"/>
    </row>
    <row r="106" spans="1:22" ht="16.5" x14ac:dyDescent="0.3">
      <c r="B106" s="37"/>
      <c r="C106" s="26"/>
      <c r="D106" s="23"/>
      <c r="E106" s="23"/>
      <c r="F106" s="23"/>
      <c r="G106" s="23"/>
      <c r="H106" s="20"/>
    </row>
    <row r="107" spans="1:22" ht="17.25" thickBot="1" x14ac:dyDescent="0.35">
      <c r="B107" s="37"/>
      <c r="C107" s="26"/>
      <c r="D107" s="23"/>
      <c r="E107" s="23"/>
      <c r="F107" s="23"/>
      <c r="G107" s="23"/>
      <c r="H107" s="20"/>
    </row>
    <row r="108" spans="1:22" ht="18.75" thickBot="1" x14ac:dyDescent="0.3">
      <c r="B108" s="85" t="s">
        <v>50</v>
      </c>
      <c r="C108" s="86">
        <f>SUM(C95:C105)</f>
        <v>46335000</v>
      </c>
      <c r="D108" s="87"/>
      <c r="E108" s="88">
        <f>SUM(E95:E103)</f>
        <v>14000000</v>
      </c>
      <c r="F108" s="88">
        <f>SUM(F95:F103)</f>
        <v>30000000</v>
      </c>
      <c r="G108" s="88">
        <f>SUM(G95:G107)</f>
        <v>90335000</v>
      </c>
      <c r="H108" s="20"/>
    </row>
    <row r="109" spans="1:22" ht="19.5" thickBot="1" x14ac:dyDescent="0.35">
      <c r="B109" s="414" t="s">
        <v>51</v>
      </c>
      <c r="C109" s="89"/>
      <c r="D109" s="90"/>
      <c r="E109" s="91"/>
      <c r="F109" s="91"/>
      <c r="G109" s="92">
        <f>+G101</f>
        <v>20000000</v>
      </c>
      <c r="H109" s="20"/>
    </row>
    <row r="110" spans="1:22" ht="19.5" thickBot="1" x14ac:dyDescent="0.35">
      <c r="B110" s="415" t="s">
        <v>52</v>
      </c>
      <c r="C110" s="93"/>
      <c r="D110" s="94"/>
      <c r="E110" s="95"/>
      <c r="F110" s="95"/>
      <c r="G110" s="96">
        <f>+G95+G96+G97+G98+G102+G103+G105</f>
        <v>70335000</v>
      </c>
      <c r="H110" s="20"/>
    </row>
    <row r="111" spans="1:22" ht="18.75" thickBot="1" x14ac:dyDescent="0.3">
      <c r="A111"/>
      <c r="B111" s="416" t="s">
        <v>53</v>
      </c>
      <c r="C111" s="97"/>
      <c r="D111" s="98"/>
      <c r="E111" s="99"/>
      <c r="F111" s="99"/>
      <c r="G111" s="56">
        <f>(G92-20000000)*40%</f>
        <v>85263080</v>
      </c>
      <c r="H111" s="20"/>
      <c r="M111" s="66"/>
      <c r="S111" s="9"/>
    </row>
    <row r="112" spans="1:22" ht="18.75" thickBot="1" x14ac:dyDescent="0.3">
      <c r="A112" s="57"/>
      <c r="B112" s="100" t="s">
        <v>54</v>
      </c>
      <c r="C112" s="101"/>
      <c r="D112" s="102"/>
      <c r="E112" s="102"/>
      <c r="F112" s="103"/>
      <c r="G112" s="104">
        <f>ROUND(5040*G163,-3)</f>
        <v>179459000</v>
      </c>
      <c r="H112" s="20"/>
    </row>
    <row r="113" spans="2:12" ht="28.15" customHeight="1" thickBot="1" x14ac:dyDescent="0.3">
      <c r="B113" s="511" t="s">
        <v>55</v>
      </c>
      <c r="C113" s="512"/>
      <c r="D113" s="512"/>
      <c r="E113" s="512"/>
      <c r="F113" s="513"/>
      <c r="G113" s="105">
        <f>+G109+G110</f>
        <v>90335000</v>
      </c>
    </row>
    <row r="114" spans="2:12" ht="15.75" thickBot="1" x14ac:dyDescent="0.3">
      <c r="G114" s="13"/>
    </row>
    <row r="115" spans="2:12" s="417" customFormat="1" ht="31.5" customHeight="1" thickBot="1" x14ac:dyDescent="0.3">
      <c r="B115" s="514" t="s">
        <v>56</v>
      </c>
      <c r="C115" s="515"/>
      <c r="D115" s="418"/>
      <c r="E115" s="418"/>
      <c r="F115" s="419"/>
      <c r="G115" s="420">
        <f>+G92-G113-G90</f>
        <v>56822700</v>
      </c>
      <c r="H115" s="109" t="s">
        <v>57</v>
      </c>
      <c r="K115" s="10"/>
    </row>
    <row r="117" spans="2:12" ht="15.75" thickBot="1" x14ac:dyDescent="0.3"/>
    <row r="118" spans="2:12" ht="23.25" thickBot="1" x14ac:dyDescent="0.35">
      <c r="B118" s="8"/>
      <c r="C118" s="516" t="s">
        <v>58</v>
      </c>
      <c r="D118" s="517"/>
      <c r="E118" s="517"/>
      <c r="F118" s="517"/>
      <c r="G118" s="518"/>
      <c r="H118" s="20"/>
    </row>
    <row r="119" spans="2:12" ht="17.25" thickBot="1" x14ac:dyDescent="0.35">
      <c r="B119" s="8"/>
      <c r="C119" s="8"/>
      <c r="D119" s="8"/>
      <c r="E119" s="8"/>
      <c r="F119" s="8"/>
      <c r="G119" s="8"/>
      <c r="H119" s="20"/>
      <c r="I119" s="8"/>
      <c r="J119" s="8"/>
    </row>
    <row r="120" spans="2:12" ht="16.5" x14ac:dyDescent="0.3">
      <c r="B120" s="110"/>
      <c r="C120" s="111"/>
      <c r="D120" s="112"/>
      <c r="E120" s="112"/>
      <c r="F120" s="113"/>
      <c r="G120" s="114"/>
      <c r="H120" s="20"/>
    </row>
    <row r="121" spans="2:12" ht="18" x14ac:dyDescent="0.25">
      <c r="B121" s="115" t="s">
        <v>59</v>
      </c>
      <c r="C121" s="116"/>
      <c r="D121" s="117"/>
      <c r="E121" s="117"/>
      <c r="F121" s="118"/>
      <c r="G121" s="28">
        <v>18000000</v>
      </c>
      <c r="H121" s="20"/>
      <c r="L121" s="29"/>
    </row>
    <row r="122" spans="2:12" ht="18.75" thickBot="1" x14ac:dyDescent="0.3">
      <c r="B122" s="119"/>
      <c r="C122" s="116"/>
      <c r="D122" s="117"/>
      <c r="E122" s="117"/>
      <c r="F122" s="118"/>
      <c r="G122" s="28"/>
      <c r="H122" s="20"/>
      <c r="L122" s="29"/>
    </row>
    <row r="123" spans="2:12" ht="18.75" thickBot="1" x14ac:dyDescent="0.3">
      <c r="B123" s="120" t="s">
        <v>34</v>
      </c>
      <c r="C123" s="121"/>
      <c r="D123" s="122"/>
      <c r="E123" s="122"/>
      <c r="F123" s="123"/>
      <c r="G123" s="36">
        <f>+G121+G122</f>
        <v>18000000</v>
      </c>
      <c r="H123" s="20"/>
    </row>
    <row r="124" spans="2:12" ht="19.5" thickBot="1" x14ac:dyDescent="0.35">
      <c r="B124" s="124"/>
      <c r="C124" s="116"/>
      <c r="D124" s="117"/>
      <c r="E124" s="117"/>
      <c r="F124" s="118"/>
      <c r="G124" s="28"/>
      <c r="H124" s="20"/>
    </row>
    <row r="125" spans="2:12" ht="19.5" thickBot="1" x14ac:dyDescent="0.35">
      <c r="B125" s="125" t="s">
        <v>35</v>
      </c>
      <c r="C125" s="121"/>
      <c r="D125" s="122"/>
      <c r="E125" s="122"/>
      <c r="F125" s="123"/>
      <c r="G125" s="36">
        <f>+G126</f>
        <v>1800000</v>
      </c>
      <c r="H125" s="20"/>
    </row>
    <row r="126" spans="2:12" ht="18" x14ac:dyDescent="0.25">
      <c r="B126" s="126" t="s">
        <v>36</v>
      </c>
      <c r="C126" s="116"/>
      <c r="D126" s="117"/>
      <c r="E126" s="117"/>
      <c r="F126" s="118"/>
      <c r="G126" s="28">
        <v>1800000</v>
      </c>
      <c r="H126" s="20"/>
    </row>
    <row r="127" spans="2:12" ht="4.9000000000000004" customHeight="1" thickBot="1" x14ac:dyDescent="0.35">
      <c r="B127" s="124"/>
      <c r="C127" s="116"/>
      <c r="D127" s="117"/>
      <c r="E127" s="117"/>
      <c r="F127" s="118"/>
      <c r="G127" s="28"/>
      <c r="H127" s="20"/>
    </row>
    <row r="128" spans="2:12" s="57" customFormat="1" ht="18.75" thickBot="1" x14ac:dyDescent="0.3">
      <c r="B128" s="33" t="s">
        <v>60</v>
      </c>
      <c r="C128" s="121"/>
      <c r="D128" s="122"/>
      <c r="E128" s="122"/>
      <c r="F128" s="123"/>
      <c r="G128" s="56">
        <f>+G123-G125</f>
        <v>16200000</v>
      </c>
      <c r="H128" s="20"/>
      <c r="K128" s="6"/>
    </row>
    <row r="129" spans="2:11" ht="16.5" x14ac:dyDescent="0.3">
      <c r="B129" s="127"/>
      <c r="C129" s="128"/>
      <c r="D129" s="129"/>
      <c r="E129" s="129"/>
      <c r="F129" s="130"/>
      <c r="G129" s="131"/>
    </row>
    <row r="130" spans="2:11" ht="17.25" thickBot="1" x14ac:dyDescent="0.35">
      <c r="B130" s="127" t="s">
        <v>45</v>
      </c>
      <c r="C130" s="132"/>
      <c r="D130" s="133"/>
      <c r="E130" s="133"/>
      <c r="F130" s="134"/>
      <c r="G130" s="135"/>
    </row>
    <row r="131" spans="2:11" ht="36" customHeight="1" thickBot="1" x14ac:dyDescent="0.3">
      <c r="B131" s="519" t="s">
        <v>61</v>
      </c>
      <c r="C131" s="520"/>
      <c r="D131" s="520"/>
      <c r="E131" s="520"/>
      <c r="F131" s="521"/>
      <c r="G131" s="136">
        <v>16200000</v>
      </c>
    </row>
    <row r="132" spans="2:11" ht="18.75" thickBot="1" x14ac:dyDescent="0.3">
      <c r="B132" s="137"/>
      <c r="C132" s="138"/>
      <c r="D132" s="139"/>
      <c r="E132" s="139"/>
      <c r="F132" s="140"/>
      <c r="G132" s="141"/>
    </row>
    <row r="133" spans="2:11" s="57" customFormat="1" ht="23.25" thickBot="1" x14ac:dyDescent="0.35">
      <c r="B133" s="33" t="s">
        <v>62</v>
      </c>
      <c r="C133" s="106"/>
      <c r="D133" s="107"/>
      <c r="E133" s="107"/>
      <c r="F133" s="107"/>
      <c r="G133" s="142">
        <v>0</v>
      </c>
      <c r="H133" s="109" t="s">
        <v>63</v>
      </c>
      <c r="K133" s="6"/>
    </row>
    <row r="134" spans="2:11" ht="15.75" thickBot="1" x14ac:dyDescent="0.3"/>
    <row r="135" spans="2:11" s="57" customFormat="1" ht="23.25" thickBot="1" x14ac:dyDescent="0.35">
      <c r="B135" s="143" t="s">
        <v>64</v>
      </c>
      <c r="C135" s="138"/>
      <c r="D135" s="107"/>
      <c r="E135" s="107"/>
      <c r="F135" s="107"/>
      <c r="G135" s="108">
        <f>+G115+G133</f>
        <v>56822700</v>
      </c>
      <c r="H135" s="109" t="s">
        <v>65</v>
      </c>
      <c r="K135" s="6"/>
    </row>
    <row r="136" spans="2:11" ht="15.75" thickBot="1" x14ac:dyDescent="0.3"/>
    <row r="137" spans="2:11" ht="18.75" thickBot="1" x14ac:dyDescent="0.3">
      <c r="B137" s="143" t="s">
        <v>66</v>
      </c>
    </row>
    <row r="138" spans="2:11" x14ac:dyDescent="0.25">
      <c r="B138" s="505" t="s">
        <v>67</v>
      </c>
      <c r="C138" s="505"/>
      <c r="D138" s="505"/>
      <c r="E138" s="505"/>
      <c r="F138" s="505"/>
      <c r="G138" s="505"/>
    </row>
    <row r="139" spans="2:11" ht="27" customHeight="1" x14ac:dyDescent="0.25">
      <c r="B139" s="505"/>
      <c r="C139" s="505"/>
      <c r="D139" s="505"/>
      <c r="E139" s="505"/>
      <c r="F139" s="505"/>
      <c r="G139" s="505"/>
    </row>
    <row r="140" spans="2:11" x14ac:dyDescent="0.25">
      <c r="B140" s="505" t="s">
        <v>68</v>
      </c>
      <c r="C140" s="505"/>
      <c r="D140" s="505"/>
      <c r="E140" s="505"/>
      <c r="F140" s="505"/>
      <c r="G140" s="505"/>
    </row>
    <row r="141" spans="2:11" x14ac:dyDescent="0.25">
      <c r="B141" s="505"/>
      <c r="C141" s="505"/>
      <c r="D141" s="505"/>
      <c r="E141" s="505"/>
      <c r="F141" s="505"/>
      <c r="G141" s="505"/>
    </row>
    <row r="142" spans="2:11" x14ac:dyDescent="0.25">
      <c r="B142" s="505" t="s">
        <v>69</v>
      </c>
      <c r="C142" s="505"/>
      <c r="D142" s="505"/>
      <c r="E142" s="505"/>
      <c r="F142" s="505"/>
      <c r="G142" s="505"/>
    </row>
    <row r="143" spans="2:11" ht="60.6" customHeight="1" x14ac:dyDescent="0.25">
      <c r="B143" s="505"/>
      <c r="C143" s="505"/>
      <c r="D143" s="505"/>
      <c r="E143" s="505"/>
      <c r="F143" s="505"/>
      <c r="G143" s="505"/>
    </row>
    <row r="144" spans="2:11" ht="15.75" thickBot="1" x14ac:dyDescent="0.3"/>
    <row r="145" spans="2:8" ht="23.25" thickBot="1" x14ac:dyDescent="0.45">
      <c r="B145" s="144" t="s">
        <v>70</v>
      </c>
      <c r="C145" s="145"/>
      <c r="D145" s="145"/>
      <c r="E145" s="145"/>
      <c r="F145" s="146"/>
      <c r="G145" s="147">
        <f>+E14</f>
        <v>280000000</v>
      </c>
      <c r="H145" s="109" t="s">
        <v>71</v>
      </c>
    </row>
    <row r="146" spans="2:8" ht="23.25" thickBot="1" x14ac:dyDescent="0.3">
      <c r="B146" s="148" t="s">
        <v>72</v>
      </c>
      <c r="C146" s="149"/>
      <c r="D146" s="149"/>
      <c r="E146" s="149"/>
      <c r="F146" s="150"/>
      <c r="G146" s="151">
        <v>5.0000000000000001E-3</v>
      </c>
      <c r="H146" s="109" t="s">
        <v>73</v>
      </c>
    </row>
    <row r="147" spans="2:8" ht="23.25" thickBot="1" x14ac:dyDescent="0.45">
      <c r="B147" s="152" t="s">
        <v>66</v>
      </c>
      <c r="C147" s="153"/>
      <c r="D147" s="153"/>
      <c r="E147" s="153"/>
      <c r="F147" s="154"/>
      <c r="G147" s="147">
        <f>G145*G146</f>
        <v>1400000</v>
      </c>
      <c r="H147" s="109" t="s">
        <v>74</v>
      </c>
    </row>
    <row r="148" spans="2:8" ht="15.75" thickBot="1" x14ac:dyDescent="0.3"/>
    <row r="149" spans="2:8" ht="45.6" customHeight="1" thickBot="1" x14ac:dyDescent="0.3">
      <c r="C149" s="155" t="s">
        <v>75</v>
      </c>
      <c r="D149" s="155" t="s">
        <v>76</v>
      </c>
      <c r="E149" s="155" t="s">
        <v>77</v>
      </c>
      <c r="F149" s="155" t="s">
        <v>32</v>
      </c>
    </row>
    <row r="150" spans="2:8" x14ac:dyDescent="0.25">
      <c r="B150" s="156" t="s">
        <v>78</v>
      </c>
      <c r="C150" s="157">
        <f>+C108</f>
        <v>46335000</v>
      </c>
      <c r="D150" s="157">
        <f>+E108</f>
        <v>14000000</v>
      </c>
      <c r="E150" s="157">
        <f>+F108</f>
        <v>30000000</v>
      </c>
      <c r="F150" s="158">
        <f t="shared" ref="F150" si="2">SUM(C150:E150)</f>
        <v>90335000</v>
      </c>
    </row>
    <row r="151" spans="2:8" x14ac:dyDescent="0.25">
      <c r="B151" s="159" t="s">
        <v>79</v>
      </c>
      <c r="C151" s="160">
        <f>+C101+C105</f>
        <v>28755000</v>
      </c>
      <c r="D151" s="160">
        <f>+E103</f>
        <v>8000000</v>
      </c>
      <c r="E151" s="160">
        <f>+F102</f>
        <v>30000000</v>
      </c>
      <c r="F151" s="161"/>
    </row>
    <row r="152" spans="2:8" x14ac:dyDescent="0.25">
      <c r="B152" s="159" t="s">
        <v>80</v>
      </c>
      <c r="C152" s="162">
        <f>+C151/C150</f>
        <v>0.62058918743930069</v>
      </c>
      <c r="D152" s="162">
        <f t="shared" ref="D152:E152" si="3">+D151/D150</f>
        <v>0.5714285714285714</v>
      </c>
      <c r="E152" s="162">
        <f t="shared" si="3"/>
        <v>1</v>
      </c>
      <c r="F152" s="161"/>
    </row>
    <row r="153" spans="2:8" ht="15.75" thickBot="1" x14ac:dyDescent="0.3">
      <c r="B153" s="163" t="s">
        <v>81</v>
      </c>
      <c r="C153" s="164">
        <f>+C108</f>
        <v>46335000</v>
      </c>
      <c r="D153" s="164">
        <f>+E108</f>
        <v>14000000</v>
      </c>
      <c r="E153" s="164">
        <f>+G113-C153-D153</f>
        <v>30000000</v>
      </c>
      <c r="F153" s="165">
        <f>SUM(C153:E153)</f>
        <v>90335000</v>
      </c>
    </row>
    <row r="154" spans="2:8" ht="23.25" thickBot="1" x14ac:dyDescent="0.45">
      <c r="B154" s="166" t="s">
        <v>82</v>
      </c>
      <c r="C154" s="167">
        <f>C153*C152</f>
        <v>28754999.999999996</v>
      </c>
      <c r="D154" s="167">
        <f>D153*D152</f>
        <v>8000000</v>
      </c>
      <c r="E154" s="167">
        <f>E153*E152</f>
        <v>30000000</v>
      </c>
      <c r="F154" s="168">
        <f>SUM(C154:E154)</f>
        <v>66755000</v>
      </c>
      <c r="G154" s="147">
        <f>+F154</f>
        <v>66755000</v>
      </c>
      <c r="H154" s="109" t="s">
        <v>83</v>
      </c>
    </row>
    <row r="155" spans="2:8" ht="15.75" thickBot="1" x14ac:dyDescent="0.3"/>
    <row r="156" spans="2:8" ht="23.25" thickBot="1" x14ac:dyDescent="0.5">
      <c r="B156" s="148" t="s">
        <v>84</v>
      </c>
      <c r="C156" s="149"/>
      <c r="D156" s="149"/>
      <c r="E156" s="149"/>
      <c r="F156" s="150"/>
      <c r="G156" s="424">
        <f>IF((G147-G154)&gt;0,(G147-G154),0)</f>
        <v>0</v>
      </c>
      <c r="H156" s="109" t="s">
        <v>85</v>
      </c>
    </row>
    <row r="161" spans="2:8" ht="24.75" x14ac:dyDescent="0.5">
      <c r="B161" s="169" t="s">
        <v>86</v>
      </c>
      <c r="C161" s="170"/>
      <c r="D161" s="171"/>
      <c r="E161" s="171"/>
      <c r="F161" s="171"/>
      <c r="G161" s="171"/>
    </row>
    <row r="162" spans="2:8" ht="16.5" x14ac:dyDescent="0.3">
      <c r="B162" s="8"/>
      <c r="C162" s="6"/>
      <c r="D162" s="6"/>
      <c r="E162" s="6"/>
      <c r="F162" s="6"/>
      <c r="G162" s="6"/>
    </row>
    <row r="163" spans="2:8" ht="18" x14ac:dyDescent="0.25">
      <c r="B163" s="172" t="s">
        <v>87</v>
      </c>
      <c r="C163" s="172"/>
      <c r="D163" s="172"/>
      <c r="E163" s="172"/>
      <c r="F163" s="172"/>
      <c r="G163" s="173">
        <v>35607</v>
      </c>
    </row>
    <row r="164" spans="2:8" ht="17.25" thickBot="1" x14ac:dyDescent="0.35">
      <c r="B164" s="8"/>
      <c r="C164" s="6"/>
      <c r="D164" s="6"/>
      <c r="E164" s="6"/>
      <c r="F164" s="6"/>
      <c r="G164" s="6"/>
    </row>
    <row r="165" spans="2:8" s="177" customFormat="1" ht="21.75" thickBot="1" x14ac:dyDescent="0.4">
      <c r="B165" s="174" t="s">
        <v>88</v>
      </c>
      <c r="C165" s="175"/>
      <c r="D165" s="6"/>
      <c r="E165" s="6"/>
      <c r="F165" s="6"/>
      <c r="G165" s="176">
        <f>+G135</f>
        <v>56822700</v>
      </c>
      <c r="H165" s="6"/>
    </row>
    <row r="166" spans="2:8" s="177" customFormat="1" ht="21.75" thickBot="1" x14ac:dyDescent="0.4">
      <c r="B166" s="174"/>
      <c r="C166" s="175"/>
      <c r="D166" s="6"/>
      <c r="E166" s="6"/>
      <c r="F166" s="6"/>
    </row>
    <row r="167" spans="2:8" ht="21" thickBot="1" x14ac:dyDescent="0.35">
      <c r="B167" s="174" t="s">
        <v>89</v>
      </c>
      <c r="C167" s="6"/>
      <c r="D167" s="6"/>
      <c r="E167" s="6"/>
      <c r="F167" s="6"/>
      <c r="G167" s="178">
        <f>+G165/G163</f>
        <v>1595.8294717330862</v>
      </c>
    </row>
    <row r="168" spans="2:8" s="177" customFormat="1" ht="21.75" thickBot="1" x14ac:dyDescent="0.4">
      <c r="B168" s="174"/>
      <c r="C168" s="175"/>
      <c r="D168" s="6"/>
      <c r="E168" s="6"/>
      <c r="F168" s="6"/>
    </row>
    <row r="169" spans="2:8" ht="21" thickBot="1" x14ac:dyDescent="0.35">
      <c r="B169" s="174" t="s">
        <v>90</v>
      </c>
      <c r="C169" s="6"/>
      <c r="D169" s="6"/>
      <c r="E169" s="6"/>
      <c r="F169" s="6"/>
      <c r="G169" s="178">
        <f>(G167-1090)*19%</f>
        <v>96.107599629286369</v>
      </c>
    </row>
    <row r="170" spans="2:8" ht="15.75" thickBot="1" x14ac:dyDescent="0.3">
      <c r="C170" s="6"/>
      <c r="D170" s="6"/>
      <c r="E170" s="6"/>
      <c r="F170" s="6"/>
      <c r="G170" s="6"/>
    </row>
    <row r="171" spans="2:8" s="10" customFormat="1" ht="24.75" thickTop="1" thickBot="1" x14ac:dyDescent="0.3">
      <c r="B171" s="179" t="s">
        <v>91</v>
      </c>
      <c r="C171" s="180"/>
      <c r="D171" s="181"/>
      <c r="E171" s="181"/>
      <c r="F171" s="181"/>
      <c r="G171" s="181">
        <f>ROUND(G169*G163,-3)</f>
        <v>3422000</v>
      </c>
    </row>
    <row r="172" spans="2:8" ht="17.25" thickTop="1" x14ac:dyDescent="0.3">
      <c r="B172" s="8"/>
      <c r="C172" s="6"/>
      <c r="D172" s="6"/>
      <c r="E172" s="6"/>
      <c r="F172" s="6"/>
      <c r="G172" s="6"/>
    </row>
    <row r="173" spans="2:8" ht="16.5" x14ac:dyDescent="0.3">
      <c r="B173" s="8"/>
      <c r="C173" s="6"/>
      <c r="D173" s="6"/>
      <c r="E173" s="6"/>
      <c r="F173" s="6"/>
      <c r="G173" s="6"/>
    </row>
    <row r="174" spans="2:8" ht="16.5" x14ac:dyDescent="0.3">
      <c r="B174" s="8"/>
      <c r="C174" s="6"/>
      <c r="D174" s="6"/>
      <c r="E174" s="6"/>
      <c r="F174" s="6"/>
      <c r="G174" s="6"/>
    </row>
    <row r="175" spans="2:8" ht="17.25" thickBot="1" x14ac:dyDescent="0.35">
      <c r="B175" s="8"/>
      <c r="C175" s="6"/>
      <c r="D175" s="6"/>
      <c r="E175" s="6"/>
      <c r="F175" s="6"/>
      <c r="G175" s="6"/>
    </row>
    <row r="176" spans="2:8" ht="33" customHeight="1" thickTop="1" thickBot="1" x14ac:dyDescent="0.3">
      <c r="B176" s="182" t="s">
        <v>92</v>
      </c>
      <c r="C176" s="183"/>
      <c r="D176" s="184"/>
      <c r="E176" s="184"/>
      <c r="F176" s="184"/>
      <c r="G176" s="185"/>
    </row>
    <row r="177" spans="2:7" ht="17.25" thickTop="1" x14ac:dyDescent="0.3">
      <c r="B177" s="8"/>
      <c r="C177" s="6"/>
      <c r="D177" s="6"/>
      <c r="E177" s="6"/>
      <c r="F177" s="6"/>
      <c r="G177" s="6"/>
    </row>
    <row r="178" spans="2:7" ht="20.25" x14ac:dyDescent="0.3">
      <c r="B178" s="174" t="s">
        <v>93</v>
      </c>
      <c r="C178" s="6"/>
      <c r="D178" s="186" t="s">
        <v>94</v>
      </c>
      <c r="E178" s="6"/>
      <c r="F178" s="6"/>
      <c r="G178" s="187">
        <v>250000000</v>
      </c>
    </row>
    <row r="179" spans="2:7" ht="24" x14ac:dyDescent="0.55000000000000004">
      <c r="B179" s="174" t="s">
        <v>95</v>
      </c>
      <c r="C179" s="6"/>
      <c r="D179" s="186" t="s">
        <v>94</v>
      </c>
      <c r="E179" s="6"/>
      <c r="F179" s="6"/>
      <c r="G179" s="188">
        <f>-G178</f>
        <v>-250000000</v>
      </c>
    </row>
    <row r="180" spans="2:7" ht="20.25" x14ac:dyDescent="0.3">
      <c r="B180" s="174" t="s">
        <v>96</v>
      </c>
      <c r="C180" s="6"/>
      <c r="D180" s="186" t="s">
        <v>94</v>
      </c>
      <c r="E180" s="6"/>
      <c r="F180" s="6"/>
      <c r="G180" s="189">
        <f>SUM(G178:G179)</f>
        <v>0</v>
      </c>
    </row>
    <row r="181" spans="2:7" ht="17.25" thickBot="1" x14ac:dyDescent="0.35">
      <c r="B181" s="8"/>
      <c r="C181" s="6"/>
      <c r="D181" s="6"/>
      <c r="E181" s="6"/>
      <c r="F181" s="6"/>
      <c r="G181" s="6"/>
    </row>
    <row r="182" spans="2:7" ht="28.5" thickTop="1" thickBot="1" x14ac:dyDescent="0.3">
      <c r="B182" s="190" t="s">
        <v>97</v>
      </c>
      <c r="C182" s="191"/>
      <c r="D182" s="192"/>
      <c r="E182" s="192"/>
      <c r="F182" s="192"/>
      <c r="G182" s="193">
        <f>G180*10%</f>
        <v>0</v>
      </c>
    </row>
    <row r="183" spans="2:7" ht="18" thickTop="1" thickBot="1" x14ac:dyDescent="0.35">
      <c r="B183" s="8"/>
      <c r="C183" s="6"/>
      <c r="D183" s="6"/>
      <c r="E183" s="6"/>
      <c r="F183" s="6"/>
      <c r="G183" s="6"/>
    </row>
    <row r="184" spans="2:7" s="10" customFormat="1" ht="27" thickTop="1" thickBot="1" x14ac:dyDescent="0.3">
      <c r="B184" s="194" t="s">
        <v>98</v>
      </c>
      <c r="C184" s="195"/>
      <c r="D184" s="196"/>
      <c r="E184" s="196"/>
      <c r="F184" s="196"/>
      <c r="G184" s="422">
        <f>+G171+G182</f>
        <v>3422000</v>
      </c>
    </row>
    <row r="185" spans="2:7" ht="17.25" thickTop="1" x14ac:dyDescent="0.3">
      <c r="B185" s="8"/>
      <c r="C185" s="6"/>
      <c r="D185" s="6"/>
      <c r="E185" s="6"/>
      <c r="F185" s="6"/>
      <c r="G185" s="6"/>
    </row>
  </sheetData>
  <mergeCells count="12">
    <mergeCell ref="B142:G143"/>
    <mergeCell ref="B8:E8"/>
    <mergeCell ref="B10:E12"/>
    <mergeCell ref="B66:E70"/>
    <mergeCell ref="C77:G77"/>
    <mergeCell ref="C79:D79"/>
    <mergeCell ref="B113:F113"/>
    <mergeCell ref="B115:C115"/>
    <mergeCell ref="C118:G118"/>
    <mergeCell ref="B131:F131"/>
    <mergeCell ref="B138:G139"/>
    <mergeCell ref="B140:G141"/>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M31"/>
  <sheetViews>
    <sheetView workbookViewId="0">
      <selection activeCell="H4" sqref="H4"/>
    </sheetView>
  </sheetViews>
  <sheetFormatPr baseColWidth="10" defaultRowHeight="15" x14ac:dyDescent="0.25"/>
  <cols>
    <col min="1" max="5" width="11.42578125" style="6"/>
    <col min="6" max="6" width="15.7109375" style="6" customWidth="1"/>
    <col min="7" max="7" width="14.5703125" style="6" customWidth="1"/>
    <col min="8" max="8" width="13.85546875" style="6" bestFit="1" customWidth="1"/>
    <col min="9" max="9" width="24.7109375" style="6" customWidth="1"/>
    <col min="10" max="10" width="15.85546875" style="6" bestFit="1" customWidth="1"/>
    <col min="11" max="11" width="18.140625" style="6" customWidth="1"/>
    <col min="12" max="12" width="14.140625" style="6" bestFit="1" customWidth="1"/>
    <col min="13" max="16384" width="11.42578125" style="6"/>
  </cols>
  <sheetData>
    <row r="1" spans="2:12" s="1" customFormat="1" ht="16.5" x14ac:dyDescent="0.3">
      <c r="C1" s="2"/>
      <c r="G1" s="3"/>
      <c r="H1" s="4"/>
    </row>
    <row r="2" spans="2:12" s="1" customFormat="1" ht="16.5" x14ac:dyDescent="0.3">
      <c r="C2" s="2"/>
      <c r="G2" s="3"/>
      <c r="H2" s="4"/>
    </row>
    <row r="3" spans="2:12" s="1" customFormat="1" ht="16.5" x14ac:dyDescent="0.3">
      <c r="C3" s="2"/>
      <c r="G3" s="3"/>
      <c r="H3" s="4"/>
    </row>
    <row r="4" spans="2:12" s="1" customFormat="1" ht="6.75" customHeight="1" x14ac:dyDescent="0.3">
      <c r="C4" s="2"/>
      <c r="G4" s="3"/>
      <c r="H4" s="4"/>
    </row>
    <row r="5" spans="2:12" s="1" customFormat="1" ht="16.5" x14ac:dyDescent="0.3">
      <c r="B5" s="429"/>
      <c r="G5" s="3"/>
      <c r="H5" s="4"/>
    </row>
    <row r="6" spans="2:12" ht="16.5" x14ac:dyDescent="0.3">
      <c r="C6" s="7"/>
      <c r="D6" s="8"/>
      <c r="G6" s="9"/>
      <c r="J6" s="10"/>
      <c r="K6" s="10"/>
    </row>
    <row r="7" spans="2:12" ht="17.25" thickBot="1" x14ac:dyDescent="0.35">
      <c r="C7" s="7"/>
      <c r="D7" s="8"/>
      <c r="F7" s="1"/>
      <c r="G7" s="9"/>
      <c r="J7" s="10"/>
      <c r="K7" s="10"/>
    </row>
    <row r="8" spans="2:12" ht="33" customHeight="1" thickBot="1" x14ac:dyDescent="0.3">
      <c r="B8" s="522" t="s">
        <v>237</v>
      </c>
      <c r="C8" s="523"/>
      <c r="D8" s="523"/>
      <c r="E8" s="523"/>
      <c r="F8" s="523"/>
      <c r="G8" s="523"/>
      <c r="H8" s="523"/>
      <c r="I8" s="452" t="s">
        <v>250</v>
      </c>
      <c r="J8" s="453">
        <v>35607</v>
      </c>
    </row>
    <row r="9" spans="2:12" ht="11.25" customHeight="1" x14ac:dyDescent="0.25"/>
    <row r="10" spans="2:12" x14ac:dyDescent="0.25">
      <c r="C10" s="442" t="s">
        <v>235</v>
      </c>
      <c r="D10" s="12"/>
      <c r="H10" s="13">
        <v>60000000</v>
      </c>
      <c r="I10" s="6">
        <v>0</v>
      </c>
      <c r="J10" s="454" t="s">
        <v>251</v>
      </c>
      <c r="K10" s="455" t="s">
        <v>252</v>
      </c>
      <c r="L10" s="455">
        <v>0</v>
      </c>
    </row>
    <row r="11" spans="2:12" ht="16.5" x14ac:dyDescent="0.35">
      <c r="C11" s="442" t="s">
        <v>236</v>
      </c>
      <c r="D11" s="12"/>
      <c r="H11" s="18">
        <v>60000000</v>
      </c>
      <c r="I11" s="20">
        <f>H11/J8</f>
        <v>1685.0619260257815</v>
      </c>
      <c r="J11" s="454" t="s">
        <v>251</v>
      </c>
      <c r="K11" s="455" t="s">
        <v>252</v>
      </c>
      <c r="L11" s="456">
        <f>ROUND((I11-1090)*19%*J8,-3)</f>
        <v>4026000</v>
      </c>
    </row>
    <row r="13" spans="2:12" ht="15.75" thickBot="1" x14ac:dyDescent="0.3"/>
    <row r="14" spans="2:12" x14ac:dyDescent="0.25">
      <c r="D14" s="524" t="s">
        <v>238</v>
      </c>
      <c r="E14" s="525"/>
      <c r="F14" s="526" t="s">
        <v>241</v>
      </c>
      <c r="G14" s="525" t="s">
        <v>242</v>
      </c>
      <c r="H14" s="525"/>
      <c r="I14" s="528"/>
    </row>
    <row r="15" spans="2:12" ht="18" customHeight="1" thickBot="1" x14ac:dyDescent="0.3">
      <c r="D15" s="461" t="s">
        <v>239</v>
      </c>
      <c r="E15" s="462" t="s">
        <v>240</v>
      </c>
      <c r="F15" s="527"/>
      <c r="G15" s="529"/>
      <c r="H15" s="529"/>
      <c r="I15" s="530"/>
    </row>
    <row r="16" spans="2:12" x14ac:dyDescent="0.25">
      <c r="D16" s="445">
        <v>0</v>
      </c>
      <c r="E16" s="446">
        <v>1090</v>
      </c>
      <c r="F16" s="447">
        <v>0</v>
      </c>
      <c r="G16" s="531">
        <v>0</v>
      </c>
      <c r="H16" s="531"/>
      <c r="I16" s="532"/>
    </row>
    <row r="17" spans="2:13" x14ac:dyDescent="0.25">
      <c r="D17" s="448" t="s">
        <v>243</v>
      </c>
      <c r="E17" s="443">
        <v>1700</v>
      </c>
      <c r="F17" s="444">
        <v>0.19</v>
      </c>
      <c r="G17" s="533" t="s">
        <v>247</v>
      </c>
      <c r="H17" s="533"/>
      <c r="I17" s="534"/>
    </row>
    <row r="18" spans="2:13" x14ac:dyDescent="0.25">
      <c r="D18" s="448" t="s">
        <v>244</v>
      </c>
      <c r="E18" s="443">
        <v>4100</v>
      </c>
      <c r="F18" s="444">
        <v>0.28000000000000003</v>
      </c>
      <c r="G18" s="533" t="s">
        <v>248</v>
      </c>
      <c r="H18" s="533"/>
      <c r="I18" s="534"/>
    </row>
    <row r="19" spans="2:13" ht="15.75" thickBot="1" x14ac:dyDescent="0.3">
      <c r="D19" s="449" t="s">
        <v>245</v>
      </c>
      <c r="E19" s="450" t="s">
        <v>246</v>
      </c>
      <c r="F19" s="451">
        <v>0.33</v>
      </c>
      <c r="G19" s="535" t="s">
        <v>249</v>
      </c>
      <c r="H19" s="535"/>
      <c r="I19" s="536"/>
    </row>
    <row r="21" spans="2:13" ht="15.75" thickBot="1" x14ac:dyDescent="0.3"/>
    <row r="22" spans="2:13" ht="33" customHeight="1" thickBot="1" x14ac:dyDescent="0.3">
      <c r="B22" s="537" t="s">
        <v>253</v>
      </c>
      <c r="C22" s="538"/>
      <c r="D22" s="538"/>
      <c r="E22" s="538"/>
      <c r="F22" s="538"/>
      <c r="G22" s="538"/>
      <c r="H22" s="538"/>
      <c r="I22" s="457" t="s">
        <v>250</v>
      </c>
      <c r="J22" s="458">
        <v>35607</v>
      </c>
    </row>
    <row r="23" spans="2:13" ht="11.25" customHeight="1" x14ac:dyDescent="0.25"/>
    <row r="24" spans="2:13" x14ac:dyDescent="0.25">
      <c r="C24" s="442" t="s">
        <v>235</v>
      </c>
      <c r="D24" s="12"/>
      <c r="H24" s="13">
        <v>65000000</v>
      </c>
      <c r="I24" s="20">
        <f>H24/J22</f>
        <v>1825.4837531945966</v>
      </c>
      <c r="J24" s="454" t="s">
        <v>251</v>
      </c>
      <c r="K24" s="455" t="s">
        <v>252</v>
      </c>
      <c r="L24" s="456">
        <f>ROUND((I24-300)*10%*J22,-3)</f>
        <v>5432000</v>
      </c>
    </row>
    <row r="25" spans="2:13" ht="16.5" x14ac:dyDescent="0.35">
      <c r="C25" s="442" t="s">
        <v>236</v>
      </c>
      <c r="D25" s="12"/>
      <c r="H25" s="18">
        <v>65000000</v>
      </c>
      <c r="I25" s="20">
        <f>H25/J22</f>
        <v>1825.4837531945966</v>
      </c>
      <c r="J25" s="454" t="s">
        <v>251</v>
      </c>
      <c r="K25" s="466" t="s">
        <v>252</v>
      </c>
      <c r="L25" s="465">
        <f>+L28+L31</f>
        <v>24152000</v>
      </c>
      <c r="M25" s="6" t="s">
        <v>256</v>
      </c>
    </row>
    <row r="27" spans="2:13" ht="15.75" thickBot="1" x14ac:dyDescent="0.3"/>
    <row r="28" spans="2:13" x14ac:dyDescent="0.25">
      <c r="D28" s="539" t="s">
        <v>238</v>
      </c>
      <c r="E28" s="540"/>
      <c r="F28" s="541" t="s">
        <v>241</v>
      </c>
      <c r="G28" s="540" t="s">
        <v>242</v>
      </c>
      <c r="H28" s="540"/>
      <c r="I28" s="543"/>
      <c r="K28" s="6" t="s">
        <v>257</v>
      </c>
      <c r="L28" s="464">
        <f>H25*32%</f>
        <v>20800000</v>
      </c>
    </row>
    <row r="29" spans="2:13" ht="18" customHeight="1" thickBot="1" x14ac:dyDescent="0.3">
      <c r="D29" s="459" t="s">
        <v>239</v>
      </c>
      <c r="E29" s="460" t="s">
        <v>240</v>
      </c>
      <c r="F29" s="542"/>
      <c r="G29" s="544"/>
      <c r="H29" s="544"/>
      <c r="I29" s="545"/>
      <c r="K29" s="6" t="s">
        <v>258</v>
      </c>
      <c r="L29" s="463">
        <f>H25-L28</f>
        <v>44200000</v>
      </c>
    </row>
    <row r="30" spans="2:13" x14ac:dyDescent="0.25">
      <c r="D30" s="445">
        <v>0</v>
      </c>
      <c r="E30" s="446">
        <v>300</v>
      </c>
      <c r="F30" s="447">
        <v>0</v>
      </c>
      <c r="G30" s="531">
        <v>0</v>
      </c>
      <c r="H30" s="531"/>
      <c r="I30" s="532"/>
      <c r="L30" s="20">
        <f>L29/J22</f>
        <v>1241.3289521723257</v>
      </c>
    </row>
    <row r="31" spans="2:13" x14ac:dyDescent="0.25">
      <c r="D31" s="448" t="s">
        <v>254</v>
      </c>
      <c r="E31" s="443" t="s">
        <v>246</v>
      </c>
      <c r="F31" s="444">
        <v>0.1</v>
      </c>
      <c r="G31" s="533" t="s">
        <v>255</v>
      </c>
      <c r="H31" s="533"/>
      <c r="I31" s="534"/>
      <c r="L31" s="465">
        <f>ROUND((L30-300)*10%*J22,-3)</f>
        <v>3352000</v>
      </c>
    </row>
  </sheetData>
  <mergeCells count="14">
    <mergeCell ref="G31:I31"/>
    <mergeCell ref="G16:I16"/>
    <mergeCell ref="G17:I17"/>
    <mergeCell ref="G18:I18"/>
    <mergeCell ref="G19:I19"/>
    <mergeCell ref="B22:H22"/>
    <mergeCell ref="D28:E28"/>
    <mergeCell ref="F28:F29"/>
    <mergeCell ref="G28:I29"/>
    <mergeCell ref="B8:H8"/>
    <mergeCell ref="D14:E14"/>
    <mergeCell ref="F14:F15"/>
    <mergeCell ref="G14:I15"/>
    <mergeCell ref="G30:I3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G82"/>
  <sheetViews>
    <sheetView zoomScale="60" zoomScaleNormal="60" workbookViewId="0">
      <selection activeCell="BH15" sqref="BH15"/>
    </sheetView>
  </sheetViews>
  <sheetFormatPr baseColWidth="10" defaultColWidth="1.7109375" defaultRowHeight="12" customHeight="1" x14ac:dyDescent="0.25"/>
  <cols>
    <col min="1" max="1" width="10" style="6" customWidth="1"/>
    <col min="2" max="2" width="2.85546875" style="6" bestFit="1" customWidth="1"/>
    <col min="3" max="3" width="6.5703125" style="6" customWidth="1"/>
    <col min="4" max="4" width="8.7109375" style="6" customWidth="1"/>
    <col min="5" max="5" width="5.7109375" style="6" customWidth="1"/>
    <col min="6" max="6" width="2.5703125" style="6" customWidth="1"/>
    <col min="7" max="7" width="5" style="6" customWidth="1"/>
    <col min="8" max="9" width="2.7109375" style="6" customWidth="1"/>
    <col min="10" max="10" width="4.7109375" style="6" customWidth="1"/>
    <col min="11" max="11" width="2.7109375" style="6" customWidth="1"/>
    <col min="12" max="12" width="7" style="6" customWidth="1"/>
    <col min="13" max="13" width="5.140625" style="6" customWidth="1"/>
    <col min="14" max="14" width="4.85546875" style="6" customWidth="1"/>
    <col min="15" max="15" width="4.140625" style="6" customWidth="1"/>
    <col min="16" max="16" width="5" style="6" customWidth="1"/>
    <col min="17" max="17" width="5.5703125" style="6" customWidth="1"/>
    <col min="18" max="18" width="9.140625" style="6" customWidth="1"/>
    <col min="19" max="19" width="6.85546875" style="6" customWidth="1"/>
    <col min="20" max="20" width="5.28515625" style="6" customWidth="1"/>
    <col min="21" max="22" width="1.7109375" style="6"/>
    <col min="23" max="23" width="2.7109375" style="6" customWidth="1"/>
    <col min="24" max="24" width="6.85546875" style="6" customWidth="1"/>
    <col min="25" max="25" width="4.7109375" style="6" customWidth="1"/>
    <col min="26" max="26" width="5" style="6" customWidth="1"/>
    <col min="27" max="27" width="4.85546875" style="6" customWidth="1"/>
    <col min="28" max="28" width="5.85546875" style="6" customWidth="1"/>
    <col min="29" max="29" width="4.140625" style="6" hidden="1" customWidth="1"/>
    <col min="30" max="30" width="1.7109375" style="6" hidden="1" customWidth="1"/>
    <col min="31" max="31" width="2.85546875" style="6" customWidth="1"/>
    <col min="32" max="32" width="5.42578125" style="6" customWidth="1"/>
    <col min="33" max="34" width="3" style="6" customWidth="1"/>
    <col min="35" max="35" width="5.7109375" style="6" customWidth="1"/>
    <col min="36" max="38" width="1.7109375" style="6"/>
    <col min="39" max="39" width="5.28515625" style="6" customWidth="1"/>
    <col min="40" max="40" width="6.28515625" style="6" customWidth="1"/>
    <col min="41" max="41" width="4.7109375" style="6" customWidth="1"/>
    <col min="42" max="42" width="5.7109375" style="6" customWidth="1"/>
    <col min="43" max="43" width="4.28515625" style="6" customWidth="1"/>
    <col min="44" max="44" width="7.28515625" style="6" customWidth="1"/>
    <col min="45" max="45" width="5.5703125" style="6" customWidth="1"/>
    <col min="46" max="46" width="4" style="6" customWidth="1"/>
    <col min="47" max="47" width="6" style="6" customWidth="1"/>
    <col min="48" max="48" width="3.140625" style="6" customWidth="1"/>
    <col min="49" max="49" width="1.7109375" style="6"/>
    <col min="50" max="50" width="9.42578125" style="6" customWidth="1"/>
    <col min="51" max="51" width="9" style="6" customWidth="1"/>
    <col min="52" max="52" width="6.28515625" style="6" customWidth="1"/>
    <col min="53" max="53" width="7.42578125" style="6" customWidth="1"/>
    <col min="54" max="54" width="0.42578125" style="6" customWidth="1"/>
    <col min="55" max="57" width="1.28515625" style="6" customWidth="1"/>
    <col min="58" max="58" width="5.5703125" style="6" customWidth="1"/>
    <col min="59" max="59" width="1.28515625" style="6" customWidth="1"/>
    <col min="60" max="60" width="4.140625" style="6" customWidth="1"/>
    <col min="61" max="61" width="0.7109375" style="6" hidden="1" customWidth="1"/>
    <col min="62" max="62" width="4.85546875" style="6" customWidth="1"/>
    <col min="63" max="64" width="0.7109375" style="6" hidden="1" customWidth="1"/>
    <col min="65" max="65" width="7.85546875" style="6" customWidth="1"/>
    <col min="66" max="75" width="1.7109375" style="6"/>
    <col min="76" max="76" width="14.42578125" style="6" hidden="1" customWidth="1"/>
    <col min="77" max="77" width="11.5703125" style="6" hidden="1" customWidth="1"/>
    <col min="78" max="79" width="14.42578125" style="6" hidden="1" customWidth="1"/>
    <col min="80" max="256" width="1.7109375" style="6"/>
    <col min="257" max="257" width="5.7109375" style="6" customWidth="1"/>
    <col min="258" max="258" width="1.7109375" style="6"/>
    <col min="259" max="259" width="2.7109375" style="6" customWidth="1"/>
    <col min="260" max="260" width="3.28515625" style="6" customWidth="1"/>
    <col min="261" max="261" width="2.42578125" style="6" customWidth="1"/>
    <col min="262" max="268" width="2.7109375" style="6" customWidth="1"/>
    <col min="269" max="269" width="4.85546875" style="6" customWidth="1"/>
    <col min="270" max="270" width="3.7109375" style="6" customWidth="1"/>
    <col min="271" max="271" width="5" style="6" customWidth="1"/>
    <col min="272" max="272" width="4.28515625" style="6" customWidth="1"/>
    <col min="273" max="274" width="4" style="6" customWidth="1"/>
    <col min="275" max="275" width="5.28515625" style="6" customWidth="1"/>
    <col min="276" max="277" width="1.7109375" style="6"/>
    <col min="278" max="280" width="2.7109375" style="6" customWidth="1"/>
    <col min="281" max="281" width="6.42578125" style="6" customWidth="1"/>
    <col min="282" max="282" width="9.28515625" style="6" customWidth="1"/>
    <col min="283" max="283" width="4.42578125" style="6" customWidth="1"/>
    <col min="284" max="285" width="0" style="6" hidden="1" customWidth="1"/>
    <col min="286" max="286" width="1.7109375" style="6"/>
    <col min="287" max="289" width="3" style="6" customWidth="1"/>
    <col min="290" max="296" width="1.7109375" style="6"/>
    <col min="297" max="297" width="3.85546875" style="6" customWidth="1"/>
    <col min="298" max="298" width="4.28515625" style="6" customWidth="1"/>
    <col min="299" max="300" width="1.7109375" style="6"/>
    <col min="301" max="301" width="3.85546875" style="6" customWidth="1"/>
    <col min="302" max="302" width="6" style="6" customWidth="1"/>
    <col min="303" max="303" width="3.140625" style="6" customWidth="1"/>
    <col min="304" max="304" width="1.7109375" style="6"/>
    <col min="305" max="305" width="8.42578125" style="6" customWidth="1"/>
    <col min="306" max="306" width="14.7109375" style="6" customWidth="1"/>
    <col min="307" max="307" width="0.140625" style="6" customWidth="1"/>
    <col min="308" max="308" width="3.7109375" style="6" customWidth="1"/>
    <col min="309" max="309" width="1.7109375" style="6"/>
    <col min="310" max="310" width="0.42578125" style="6" customWidth="1"/>
    <col min="311" max="313" width="1.28515625" style="6" customWidth="1"/>
    <col min="314" max="314" width="4.7109375" style="6" customWidth="1"/>
    <col min="315" max="315" width="1.28515625" style="6" customWidth="1"/>
    <col min="316" max="316" width="4.140625" style="6" customWidth="1"/>
    <col min="317" max="317" width="0" style="6" hidden="1" customWidth="1"/>
    <col min="318" max="318" width="4.85546875" style="6" customWidth="1"/>
    <col min="319" max="320" width="0" style="6" hidden="1" customWidth="1"/>
    <col min="321" max="321" width="4.7109375" style="6" customWidth="1"/>
    <col min="322" max="512" width="1.7109375" style="6"/>
    <col min="513" max="513" width="5.7109375" style="6" customWidth="1"/>
    <col min="514" max="514" width="1.7109375" style="6"/>
    <col min="515" max="515" width="2.7109375" style="6" customWidth="1"/>
    <col min="516" max="516" width="3.28515625" style="6" customWidth="1"/>
    <col min="517" max="517" width="2.42578125" style="6" customWidth="1"/>
    <col min="518" max="524" width="2.7109375" style="6" customWidth="1"/>
    <col min="525" max="525" width="4.85546875" style="6" customWidth="1"/>
    <col min="526" max="526" width="3.7109375" style="6" customWidth="1"/>
    <col min="527" max="527" width="5" style="6" customWidth="1"/>
    <col min="528" max="528" width="4.28515625" style="6" customWidth="1"/>
    <col min="529" max="530" width="4" style="6" customWidth="1"/>
    <col min="531" max="531" width="5.28515625" style="6" customWidth="1"/>
    <col min="532" max="533" width="1.7109375" style="6"/>
    <col min="534" max="536" width="2.7109375" style="6" customWidth="1"/>
    <col min="537" max="537" width="6.42578125" style="6" customWidth="1"/>
    <col min="538" max="538" width="9.28515625" style="6" customWidth="1"/>
    <col min="539" max="539" width="4.42578125" style="6" customWidth="1"/>
    <col min="540" max="541" width="0" style="6" hidden="1" customWidth="1"/>
    <col min="542" max="542" width="1.7109375" style="6"/>
    <col min="543" max="545" width="3" style="6" customWidth="1"/>
    <col min="546" max="552" width="1.7109375" style="6"/>
    <col min="553" max="553" width="3.85546875" style="6" customWidth="1"/>
    <col min="554" max="554" width="4.28515625" style="6" customWidth="1"/>
    <col min="555" max="556" width="1.7109375" style="6"/>
    <col min="557" max="557" width="3.85546875" style="6" customWidth="1"/>
    <col min="558" max="558" width="6" style="6" customWidth="1"/>
    <col min="559" max="559" width="3.140625" style="6" customWidth="1"/>
    <col min="560" max="560" width="1.7109375" style="6"/>
    <col min="561" max="561" width="8.42578125" style="6" customWidth="1"/>
    <col min="562" max="562" width="14.7109375" style="6" customWidth="1"/>
    <col min="563" max="563" width="0.140625" style="6" customWidth="1"/>
    <col min="564" max="564" width="3.7109375" style="6" customWidth="1"/>
    <col min="565" max="565" width="1.7109375" style="6"/>
    <col min="566" max="566" width="0.42578125" style="6" customWidth="1"/>
    <col min="567" max="569" width="1.28515625" style="6" customWidth="1"/>
    <col min="570" max="570" width="4.7109375" style="6" customWidth="1"/>
    <col min="571" max="571" width="1.28515625" style="6" customWidth="1"/>
    <col min="572" max="572" width="4.140625" style="6" customWidth="1"/>
    <col min="573" max="573" width="0" style="6" hidden="1" customWidth="1"/>
    <col min="574" max="574" width="4.85546875" style="6" customWidth="1"/>
    <col min="575" max="576" width="0" style="6" hidden="1" customWidth="1"/>
    <col min="577" max="577" width="4.7109375" style="6" customWidth="1"/>
    <col min="578" max="768" width="1.7109375" style="6"/>
    <col min="769" max="769" width="5.7109375" style="6" customWidth="1"/>
    <col min="770" max="770" width="1.7109375" style="6"/>
    <col min="771" max="771" width="2.7109375" style="6" customWidth="1"/>
    <col min="772" max="772" width="3.28515625" style="6" customWidth="1"/>
    <col min="773" max="773" width="2.42578125" style="6" customWidth="1"/>
    <col min="774" max="780" width="2.7109375" style="6" customWidth="1"/>
    <col min="781" max="781" width="4.85546875" style="6" customWidth="1"/>
    <col min="782" max="782" width="3.7109375" style="6" customWidth="1"/>
    <col min="783" max="783" width="5" style="6" customWidth="1"/>
    <col min="784" max="784" width="4.28515625" style="6" customWidth="1"/>
    <col min="785" max="786" width="4" style="6" customWidth="1"/>
    <col min="787" max="787" width="5.28515625" style="6" customWidth="1"/>
    <col min="788" max="789" width="1.7109375" style="6"/>
    <col min="790" max="792" width="2.7109375" style="6" customWidth="1"/>
    <col min="793" max="793" width="6.42578125" style="6" customWidth="1"/>
    <col min="794" max="794" width="9.28515625" style="6" customWidth="1"/>
    <col min="795" max="795" width="4.42578125" style="6" customWidth="1"/>
    <col min="796" max="797" width="0" style="6" hidden="1" customWidth="1"/>
    <col min="798" max="798" width="1.7109375" style="6"/>
    <col min="799" max="801" width="3" style="6" customWidth="1"/>
    <col min="802" max="808" width="1.7109375" style="6"/>
    <col min="809" max="809" width="3.85546875" style="6" customWidth="1"/>
    <col min="810" max="810" width="4.28515625" style="6" customWidth="1"/>
    <col min="811" max="812" width="1.7109375" style="6"/>
    <col min="813" max="813" width="3.85546875" style="6" customWidth="1"/>
    <col min="814" max="814" width="6" style="6" customWidth="1"/>
    <col min="815" max="815" width="3.140625" style="6" customWidth="1"/>
    <col min="816" max="816" width="1.7109375" style="6"/>
    <col min="817" max="817" width="8.42578125" style="6" customWidth="1"/>
    <col min="818" max="818" width="14.7109375" style="6" customWidth="1"/>
    <col min="819" max="819" width="0.140625" style="6" customWidth="1"/>
    <col min="820" max="820" width="3.7109375" style="6" customWidth="1"/>
    <col min="821" max="821" width="1.7109375" style="6"/>
    <col min="822" max="822" width="0.42578125" style="6" customWidth="1"/>
    <col min="823" max="825" width="1.28515625" style="6" customWidth="1"/>
    <col min="826" max="826" width="4.7109375" style="6" customWidth="1"/>
    <col min="827" max="827" width="1.28515625" style="6" customWidth="1"/>
    <col min="828" max="828" width="4.140625" style="6" customWidth="1"/>
    <col min="829" max="829" width="0" style="6" hidden="1" customWidth="1"/>
    <col min="830" max="830" width="4.85546875" style="6" customWidth="1"/>
    <col min="831" max="832" width="0" style="6" hidden="1" customWidth="1"/>
    <col min="833" max="833" width="4.7109375" style="6" customWidth="1"/>
    <col min="834" max="1024" width="1.7109375" style="6"/>
    <col min="1025" max="1025" width="5.7109375" style="6" customWidth="1"/>
    <col min="1026" max="1026" width="1.7109375" style="6"/>
    <col min="1027" max="1027" width="2.7109375" style="6" customWidth="1"/>
    <col min="1028" max="1028" width="3.28515625" style="6" customWidth="1"/>
    <col min="1029" max="1029" width="2.42578125" style="6" customWidth="1"/>
    <col min="1030" max="1036" width="2.7109375" style="6" customWidth="1"/>
    <col min="1037" max="1037" width="4.85546875" style="6" customWidth="1"/>
    <col min="1038" max="1038" width="3.7109375" style="6" customWidth="1"/>
    <col min="1039" max="1039" width="5" style="6" customWidth="1"/>
    <col min="1040" max="1040" width="4.28515625" style="6" customWidth="1"/>
    <col min="1041" max="1042" width="4" style="6" customWidth="1"/>
    <col min="1043" max="1043" width="5.28515625" style="6" customWidth="1"/>
    <col min="1044" max="1045" width="1.7109375" style="6"/>
    <col min="1046" max="1048" width="2.7109375" style="6" customWidth="1"/>
    <col min="1049" max="1049" width="6.42578125" style="6" customWidth="1"/>
    <col min="1050" max="1050" width="9.28515625" style="6" customWidth="1"/>
    <col min="1051" max="1051" width="4.42578125" style="6" customWidth="1"/>
    <col min="1052" max="1053" width="0" style="6" hidden="1" customWidth="1"/>
    <col min="1054" max="1054" width="1.7109375" style="6"/>
    <col min="1055" max="1057" width="3" style="6" customWidth="1"/>
    <col min="1058" max="1064" width="1.7109375" style="6"/>
    <col min="1065" max="1065" width="3.85546875" style="6" customWidth="1"/>
    <col min="1066" max="1066" width="4.28515625" style="6" customWidth="1"/>
    <col min="1067" max="1068" width="1.7109375" style="6"/>
    <col min="1069" max="1069" width="3.85546875" style="6" customWidth="1"/>
    <col min="1070" max="1070" width="6" style="6" customWidth="1"/>
    <col min="1071" max="1071" width="3.140625" style="6" customWidth="1"/>
    <col min="1072" max="1072" width="1.7109375" style="6"/>
    <col min="1073" max="1073" width="8.42578125" style="6" customWidth="1"/>
    <col min="1074" max="1074" width="14.7109375" style="6" customWidth="1"/>
    <col min="1075" max="1075" width="0.140625" style="6" customWidth="1"/>
    <col min="1076" max="1076" width="3.7109375" style="6" customWidth="1"/>
    <col min="1077" max="1077" width="1.7109375" style="6"/>
    <col min="1078" max="1078" width="0.42578125" style="6" customWidth="1"/>
    <col min="1079" max="1081" width="1.28515625" style="6" customWidth="1"/>
    <col min="1082" max="1082" width="4.7109375" style="6" customWidth="1"/>
    <col min="1083" max="1083" width="1.28515625" style="6" customWidth="1"/>
    <col min="1084" max="1084" width="4.140625" style="6" customWidth="1"/>
    <col min="1085" max="1085" width="0" style="6" hidden="1" customWidth="1"/>
    <col min="1086" max="1086" width="4.85546875" style="6" customWidth="1"/>
    <col min="1087" max="1088" width="0" style="6" hidden="1" customWidth="1"/>
    <col min="1089" max="1089" width="4.7109375" style="6" customWidth="1"/>
    <col min="1090" max="1280" width="1.7109375" style="6"/>
    <col min="1281" max="1281" width="5.7109375" style="6" customWidth="1"/>
    <col min="1282" max="1282" width="1.7109375" style="6"/>
    <col min="1283" max="1283" width="2.7109375" style="6" customWidth="1"/>
    <col min="1284" max="1284" width="3.28515625" style="6" customWidth="1"/>
    <col min="1285" max="1285" width="2.42578125" style="6" customWidth="1"/>
    <col min="1286" max="1292" width="2.7109375" style="6" customWidth="1"/>
    <col min="1293" max="1293" width="4.85546875" style="6" customWidth="1"/>
    <col min="1294" max="1294" width="3.7109375" style="6" customWidth="1"/>
    <col min="1295" max="1295" width="5" style="6" customWidth="1"/>
    <col min="1296" max="1296" width="4.28515625" style="6" customWidth="1"/>
    <col min="1297" max="1298" width="4" style="6" customWidth="1"/>
    <col min="1299" max="1299" width="5.28515625" style="6" customWidth="1"/>
    <col min="1300" max="1301" width="1.7109375" style="6"/>
    <col min="1302" max="1304" width="2.7109375" style="6" customWidth="1"/>
    <col min="1305" max="1305" width="6.42578125" style="6" customWidth="1"/>
    <col min="1306" max="1306" width="9.28515625" style="6" customWidth="1"/>
    <col min="1307" max="1307" width="4.42578125" style="6" customWidth="1"/>
    <col min="1308" max="1309" width="0" style="6" hidden="1" customWidth="1"/>
    <col min="1310" max="1310" width="1.7109375" style="6"/>
    <col min="1311" max="1313" width="3" style="6" customWidth="1"/>
    <col min="1314" max="1320" width="1.7109375" style="6"/>
    <col min="1321" max="1321" width="3.85546875" style="6" customWidth="1"/>
    <col min="1322" max="1322" width="4.28515625" style="6" customWidth="1"/>
    <col min="1323" max="1324" width="1.7109375" style="6"/>
    <col min="1325" max="1325" width="3.85546875" style="6" customWidth="1"/>
    <col min="1326" max="1326" width="6" style="6" customWidth="1"/>
    <col min="1327" max="1327" width="3.140625" style="6" customWidth="1"/>
    <col min="1328" max="1328" width="1.7109375" style="6"/>
    <col min="1329" max="1329" width="8.42578125" style="6" customWidth="1"/>
    <col min="1330" max="1330" width="14.7109375" style="6" customWidth="1"/>
    <col min="1331" max="1331" width="0.140625" style="6" customWidth="1"/>
    <col min="1332" max="1332" width="3.7109375" style="6" customWidth="1"/>
    <col min="1333" max="1333" width="1.7109375" style="6"/>
    <col min="1334" max="1334" width="0.42578125" style="6" customWidth="1"/>
    <col min="1335" max="1337" width="1.28515625" style="6" customWidth="1"/>
    <col min="1338" max="1338" width="4.7109375" style="6" customWidth="1"/>
    <col min="1339" max="1339" width="1.28515625" style="6" customWidth="1"/>
    <col min="1340" max="1340" width="4.140625" style="6" customWidth="1"/>
    <col min="1341" max="1341" width="0" style="6" hidden="1" customWidth="1"/>
    <col min="1342" max="1342" width="4.85546875" style="6" customWidth="1"/>
    <col min="1343" max="1344" width="0" style="6" hidden="1" customWidth="1"/>
    <col min="1345" max="1345" width="4.7109375" style="6" customWidth="1"/>
    <col min="1346" max="1536" width="1.7109375" style="6"/>
    <col min="1537" max="1537" width="5.7109375" style="6" customWidth="1"/>
    <col min="1538" max="1538" width="1.7109375" style="6"/>
    <col min="1539" max="1539" width="2.7109375" style="6" customWidth="1"/>
    <col min="1540" max="1540" width="3.28515625" style="6" customWidth="1"/>
    <col min="1541" max="1541" width="2.42578125" style="6" customWidth="1"/>
    <col min="1542" max="1548" width="2.7109375" style="6" customWidth="1"/>
    <col min="1549" max="1549" width="4.85546875" style="6" customWidth="1"/>
    <col min="1550" max="1550" width="3.7109375" style="6" customWidth="1"/>
    <col min="1551" max="1551" width="5" style="6" customWidth="1"/>
    <col min="1552" max="1552" width="4.28515625" style="6" customWidth="1"/>
    <col min="1553" max="1554" width="4" style="6" customWidth="1"/>
    <col min="1555" max="1555" width="5.28515625" style="6" customWidth="1"/>
    <col min="1556" max="1557" width="1.7109375" style="6"/>
    <col min="1558" max="1560" width="2.7109375" style="6" customWidth="1"/>
    <col min="1561" max="1561" width="6.42578125" style="6" customWidth="1"/>
    <col min="1562" max="1562" width="9.28515625" style="6" customWidth="1"/>
    <col min="1563" max="1563" width="4.42578125" style="6" customWidth="1"/>
    <col min="1564" max="1565" width="0" style="6" hidden="1" customWidth="1"/>
    <col min="1566" max="1566" width="1.7109375" style="6"/>
    <col min="1567" max="1569" width="3" style="6" customWidth="1"/>
    <col min="1570" max="1576" width="1.7109375" style="6"/>
    <col min="1577" max="1577" width="3.85546875" style="6" customWidth="1"/>
    <col min="1578" max="1578" width="4.28515625" style="6" customWidth="1"/>
    <col min="1579" max="1580" width="1.7109375" style="6"/>
    <col min="1581" max="1581" width="3.85546875" style="6" customWidth="1"/>
    <col min="1582" max="1582" width="6" style="6" customWidth="1"/>
    <col min="1583" max="1583" width="3.140625" style="6" customWidth="1"/>
    <col min="1584" max="1584" width="1.7109375" style="6"/>
    <col min="1585" max="1585" width="8.42578125" style="6" customWidth="1"/>
    <col min="1586" max="1586" width="14.7109375" style="6" customWidth="1"/>
    <col min="1587" max="1587" width="0.140625" style="6" customWidth="1"/>
    <col min="1588" max="1588" width="3.7109375" style="6" customWidth="1"/>
    <col min="1589" max="1589" width="1.7109375" style="6"/>
    <col min="1590" max="1590" width="0.42578125" style="6" customWidth="1"/>
    <col min="1591" max="1593" width="1.28515625" style="6" customWidth="1"/>
    <col min="1594" max="1594" width="4.7109375" style="6" customWidth="1"/>
    <col min="1595" max="1595" width="1.28515625" style="6" customWidth="1"/>
    <col min="1596" max="1596" width="4.140625" style="6" customWidth="1"/>
    <col min="1597" max="1597" width="0" style="6" hidden="1" customWidth="1"/>
    <col min="1598" max="1598" width="4.85546875" style="6" customWidth="1"/>
    <col min="1599" max="1600" width="0" style="6" hidden="1" customWidth="1"/>
    <col min="1601" max="1601" width="4.7109375" style="6" customWidth="1"/>
    <col min="1602" max="1792" width="1.7109375" style="6"/>
    <col min="1793" max="1793" width="5.7109375" style="6" customWidth="1"/>
    <col min="1794" max="1794" width="1.7109375" style="6"/>
    <col min="1795" max="1795" width="2.7109375" style="6" customWidth="1"/>
    <col min="1796" max="1796" width="3.28515625" style="6" customWidth="1"/>
    <col min="1797" max="1797" width="2.42578125" style="6" customWidth="1"/>
    <col min="1798" max="1804" width="2.7109375" style="6" customWidth="1"/>
    <col min="1805" max="1805" width="4.85546875" style="6" customWidth="1"/>
    <col min="1806" max="1806" width="3.7109375" style="6" customWidth="1"/>
    <col min="1807" max="1807" width="5" style="6" customWidth="1"/>
    <col min="1808" max="1808" width="4.28515625" style="6" customWidth="1"/>
    <col min="1809" max="1810" width="4" style="6" customWidth="1"/>
    <col min="1811" max="1811" width="5.28515625" style="6" customWidth="1"/>
    <col min="1812" max="1813" width="1.7109375" style="6"/>
    <col min="1814" max="1816" width="2.7109375" style="6" customWidth="1"/>
    <col min="1817" max="1817" width="6.42578125" style="6" customWidth="1"/>
    <col min="1818" max="1818" width="9.28515625" style="6" customWidth="1"/>
    <col min="1819" max="1819" width="4.42578125" style="6" customWidth="1"/>
    <col min="1820" max="1821" width="0" style="6" hidden="1" customWidth="1"/>
    <col min="1822" max="1822" width="1.7109375" style="6"/>
    <col min="1823" max="1825" width="3" style="6" customWidth="1"/>
    <col min="1826" max="1832" width="1.7109375" style="6"/>
    <col min="1833" max="1833" width="3.85546875" style="6" customWidth="1"/>
    <col min="1834" max="1834" width="4.28515625" style="6" customWidth="1"/>
    <col min="1835" max="1836" width="1.7109375" style="6"/>
    <col min="1837" max="1837" width="3.85546875" style="6" customWidth="1"/>
    <col min="1838" max="1838" width="6" style="6" customWidth="1"/>
    <col min="1839" max="1839" width="3.140625" style="6" customWidth="1"/>
    <col min="1840" max="1840" width="1.7109375" style="6"/>
    <col min="1841" max="1841" width="8.42578125" style="6" customWidth="1"/>
    <col min="1842" max="1842" width="14.7109375" style="6" customWidth="1"/>
    <col min="1843" max="1843" width="0.140625" style="6" customWidth="1"/>
    <col min="1844" max="1844" width="3.7109375" style="6" customWidth="1"/>
    <col min="1845" max="1845" width="1.7109375" style="6"/>
    <col min="1846" max="1846" width="0.42578125" style="6" customWidth="1"/>
    <col min="1847" max="1849" width="1.28515625" style="6" customWidth="1"/>
    <col min="1850" max="1850" width="4.7109375" style="6" customWidth="1"/>
    <col min="1851" max="1851" width="1.28515625" style="6" customWidth="1"/>
    <col min="1852" max="1852" width="4.140625" style="6" customWidth="1"/>
    <col min="1853" max="1853" width="0" style="6" hidden="1" customWidth="1"/>
    <col min="1854" max="1854" width="4.85546875" style="6" customWidth="1"/>
    <col min="1855" max="1856" width="0" style="6" hidden="1" customWidth="1"/>
    <col min="1857" max="1857" width="4.7109375" style="6" customWidth="1"/>
    <col min="1858" max="2048" width="1.7109375" style="6"/>
    <col min="2049" max="2049" width="5.7109375" style="6" customWidth="1"/>
    <col min="2050" max="2050" width="1.7109375" style="6"/>
    <col min="2051" max="2051" width="2.7109375" style="6" customWidth="1"/>
    <col min="2052" max="2052" width="3.28515625" style="6" customWidth="1"/>
    <col min="2053" max="2053" width="2.42578125" style="6" customWidth="1"/>
    <col min="2054" max="2060" width="2.7109375" style="6" customWidth="1"/>
    <col min="2061" max="2061" width="4.85546875" style="6" customWidth="1"/>
    <col min="2062" max="2062" width="3.7109375" style="6" customWidth="1"/>
    <col min="2063" max="2063" width="5" style="6" customWidth="1"/>
    <col min="2064" max="2064" width="4.28515625" style="6" customWidth="1"/>
    <col min="2065" max="2066" width="4" style="6" customWidth="1"/>
    <col min="2067" max="2067" width="5.28515625" style="6" customWidth="1"/>
    <col min="2068" max="2069" width="1.7109375" style="6"/>
    <col min="2070" max="2072" width="2.7109375" style="6" customWidth="1"/>
    <col min="2073" max="2073" width="6.42578125" style="6" customWidth="1"/>
    <col min="2074" max="2074" width="9.28515625" style="6" customWidth="1"/>
    <col min="2075" max="2075" width="4.42578125" style="6" customWidth="1"/>
    <col min="2076" max="2077" width="0" style="6" hidden="1" customWidth="1"/>
    <col min="2078" max="2078" width="1.7109375" style="6"/>
    <col min="2079" max="2081" width="3" style="6" customWidth="1"/>
    <col min="2082" max="2088" width="1.7109375" style="6"/>
    <col min="2089" max="2089" width="3.85546875" style="6" customWidth="1"/>
    <col min="2090" max="2090" width="4.28515625" style="6" customWidth="1"/>
    <col min="2091" max="2092" width="1.7109375" style="6"/>
    <col min="2093" max="2093" width="3.85546875" style="6" customWidth="1"/>
    <col min="2094" max="2094" width="6" style="6" customWidth="1"/>
    <col min="2095" max="2095" width="3.140625" style="6" customWidth="1"/>
    <col min="2096" max="2096" width="1.7109375" style="6"/>
    <col min="2097" max="2097" width="8.42578125" style="6" customWidth="1"/>
    <col min="2098" max="2098" width="14.7109375" style="6" customWidth="1"/>
    <col min="2099" max="2099" width="0.140625" style="6" customWidth="1"/>
    <col min="2100" max="2100" width="3.7109375" style="6" customWidth="1"/>
    <col min="2101" max="2101" width="1.7109375" style="6"/>
    <col min="2102" max="2102" width="0.42578125" style="6" customWidth="1"/>
    <col min="2103" max="2105" width="1.28515625" style="6" customWidth="1"/>
    <col min="2106" max="2106" width="4.7109375" style="6" customWidth="1"/>
    <col min="2107" max="2107" width="1.28515625" style="6" customWidth="1"/>
    <col min="2108" max="2108" width="4.140625" style="6" customWidth="1"/>
    <col min="2109" max="2109" width="0" style="6" hidden="1" customWidth="1"/>
    <col min="2110" max="2110" width="4.85546875" style="6" customWidth="1"/>
    <col min="2111" max="2112" width="0" style="6" hidden="1" customWidth="1"/>
    <col min="2113" max="2113" width="4.7109375" style="6" customWidth="1"/>
    <col min="2114" max="2304" width="1.7109375" style="6"/>
    <col min="2305" max="2305" width="5.7109375" style="6" customWidth="1"/>
    <col min="2306" max="2306" width="1.7109375" style="6"/>
    <col min="2307" max="2307" width="2.7109375" style="6" customWidth="1"/>
    <col min="2308" max="2308" width="3.28515625" style="6" customWidth="1"/>
    <col min="2309" max="2309" width="2.42578125" style="6" customWidth="1"/>
    <col min="2310" max="2316" width="2.7109375" style="6" customWidth="1"/>
    <col min="2317" max="2317" width="4.85546875" style="6" customWidth="1"/>
    <col min="2318" max="2318" width="3.7109375" style="6" customWidth="1"/>
    <col min="2319" max="2319" width="5" style="6" customWidth="1"/>
    <col min="2320" max="2320" width="4.28515625" style="6" customWidth="1"/>
    <col min="2321" max="2322" width="4" style="6" customWidth="1"/>
    <col min="2323" max="2323" width="5.28515625" style="6" customWidth="1"/>
    <col min="2324" max="2325" width="1.7109375" style="6"/>
    <col min="2326" max="2328" width="2.7109375" style="6" customWidth="1"/>
    <col min="2329" max="2329" width="6.42578125" style="6" customWidth="1"/>
    <col min="2330" max="2330" width="9.28515625" style="6" customWidth="1"/>
    <col min="2331" max="2331" width="4.42578125" style="6" customWidth="1"/>
    <col min="2332" max="2333" width="0" style="6" hidden="1" customWidth="1"/>
    <col min="2334" max="2334" width="1.7109375" style="6"/>
    <col min="2335" max="2337" width="3" style="6" customWidth="1"/>
    <col min="2338" max="2344" width="1.7109375" style="6"/>
    <col min="2345" max="2345" width="3.85546875" style="6" customWidth="1"/>
    <col min="2346" max="2346" width="4.28515625" style="6" customWidth="1"/>
    <col min="2347" max="2348" width="1.7109375" style="6"/>
    <col min="2349" max="2349" width="3.85546875" style="6" customWidth="1"/>
    <col min="2350" max="2350" width="6" style="6" customWidth="1"/>
    <col min="2351" max="2351" width="3.140625" style="6" customWidth="1"/>
    <col min="2352" max="2352" width="1.7109375" style="6"/>
    <col min="2353" max="2353" width="8.42578125" style="6" customWidth="1"/>
    <col min="2354" max="2354" width="14.7109375" style="6" customWidth="1"/>
    <col min="2355" max="2355" width="0.140625" style="6" customWidth="1"/>
    <col min="2356" max="2356" width="3.7109375" style="6" customWidth="1"/>
    <col min="2357" max="2357" width="1.7109375" style="6"/>
    <col min="2358" max="2358" width="0.42578125" style="6" customWidth="1"/>
    <col min="2359" max="2361" width="1.28515625" style="6" customWidth="1"/>
    <col min="2362" max="2362" width="4.7109375" style="6" customWidth="1"/>
    <col min="2363" max="2363" width="1.28515625" style="6" customWidth="1"/>
    <col min="2364" max="2364" width="4.140625" style="6" customWidth="1"/>
    <col min="2365" max="2365" width="0" style="6" hidden="1" customWidth="1"/>
    <col min="2366" max="2366" width="4.85546875" style="6" customWidth="1"/>
    <col min="2367" max="2368" width="0" style="6" hidden="1" customWidth="1"/>
    <col min="2369" max="2369" width="4.7109375" style="6" customWidth="1"/>
    <col min="2370" max="2560" width="1.7109375" style="6"/>
    <col min="2561" max="2561" width="5.7109375" style="6" customWidth="1"/>
    <col min="2562" max="2562" width="1.7109375" style="6"/>
    <col min="2563" max="2563" width="2.7109375" style="6" customWidth="1"/>
    <col min="2564" max="2564" width="3.28515625" style="6" customWidth="1"/>
    <col min="2565" max="2565" width="2.42578125" style="6" customWidth="1"/>
    <col min="2566" max="2572" width="2.7109375" style="6" customWidth="1"/>
    <col min="2573" max="2573" width="4.85546875" style="6" customWidth="1"/>
    <col min="2574" max="2574" width="3.7109375" style="6" customWidth="1"/>
    <col min="2575" max="2575" width="5" style="6" customWidth="1"/>
    <col min="2576" max="2576" width="4.28515625" style="6" customWidth="1"/>
    <col min="2577" max="2578" width="4" style="6" customWidth="1"/>
    <col min="2579" max="2579" width="5.28515625" style="6" customWidth="1"/>
    <col min="2580" max="2581" width="1.7109375" style="6"/>
    <col min="2582" max="2584" width="2.7109375" style="6" customWidth="1"/>
    <col min="2585" max="2585" width="6.42578125" style="6" customWidth="1"/>
    <col min="2586" max="2586" width="9.28515625" style="6" customWidth="1"/>
    <col min="2587" max="2587" width="4.42578125" style="6" customWidth="1"/>
    <col min="2588" max="2589" width="0" style="6" hidden="1" customWidth="1"/>
    <col min="2590" max="2590" width="1.7109375" style="6"/>
    <col min="2591" max="2593" width="3" style="6" customWidth="1"/>
    <col min="2594" max="2600" width="1.7109375" style="6"/>
    <col min="2601" max="2601" width="3.85546875" style="6" customWidth="1"/>
    <col min="2602" max="2602" width="4.28515625" style="6" customWidth="1"/>
    <col min="2603" max="2604" width="1.7109375" style="6"/>
    <col min="2605" max="2605" width="3.85546875" style="6" customWidth="1"/>
    <col min="2606" max="2606" width="6" style="6" customWidth="1"/>
    <col min="2607" max="2607" width="3.140625" style="6" customWidth="1"/>
    <col min="2608" max="2608" width="1.7109375" style="6"/>
    <col min="2609" max="2609" width="8.42578125" style="6" customWidth="1"/>
    <col min="2610" max="2610" width="14.7109375" style="6" customWidth="1"/>
    <col min="2611" max="2611" width="0.140625" style="6" customWidth="1"/>
    <col min="2612" max="2612" width="3.7109375" style="6" customWidth="1"/>
    <col min="2613" max="2613" width="1.7109375" style="6"/>
    <col min="2614" max="2614" width="0.42578125" style="6" customWidth="1"/>
    <col min="2615" max="2617" width="1.28515625" style="6" customWidth="1"/>
    <col min="2618" max="2618" width="4.7109375" style="6" customWidth="1"/>
    <col min="2619" max="2619" width="1.28515625" style="6" customWidth="1"/>
    <col min="2620" max="2620" width="4.140625" style="6" customWidth="1"/>
    <col min="2621" max="2621" width="0" style="6" hidden="1" customWidth="1"/>
    <col min="2622" max="2622" width="4.85546875" style="6" customWidth="1"/>
    <col min="2623" max="2624" width="0" style="6" hidden="1" customWidth="1"/>
    <col min="2625" max="2625" width="4.7109375" style="6" customWidth="1"/>
    <col min="2626" max="2816" width="1.7109375" style="6"/>
    <col min="2817" max="2817" width="5.7109375" style="6" customWidth="1"/>
    <col min="2818" max="2818" width="1.7109375" style="6"/>
    <col min="2819" max="2819" width="2.7109375" style="6" customWidth="1"/>
    <col min="2820" max="2820" width="3.28515625" style="6" customWidth="1"/>
    <col min="2821" max="2821" width="2.42578125" style="6" customWidth="1"/>
    <col min="2822" max="2828" width="2.7109375" style="6" customWidth="1"/>
    <col min="2829" max="2829" width="4.85546875" style="6" customWidth="1"/>
    <col min="2830" max="2830" width="3.7109375" style="6" customWidth="1"/>
    <col min="2831" max="2831" width="5" style="6" customWidth="1"/>
    <col min="2832" max="2832" width="4.28515625" style="6" customWidth="1"/>
    <col min="2833" max="2834" width="4" style="6" customWidth="1"/>
    <col min="2835" max="2835" width="5.28515625" style="6" customWidth="1"/>
    <col min="2836" max="2837" width="1.7109375" style="6"/>
    <col min="2838" max="2840" width="2.7109375" style="6" customWidth="1"/>
    <col min="2841" max="2841" width="6.42578125" style="6" customWidth="1"/>
    <col min="2842" max="2842" width="9.28515625" style="6" customWidth="1"/>
    <col min="2843" max="2843" width="4.42578125" style="6" customWidth="1"/>
    <col min="2844" max="2845" width="0" style="6" hidden="1" customWidth="1"/>
    <col min="2846" max="2846" width="1.7109375" style="6"/>
    <col min="2847" max="2849" width="3" style="6" customWidth="1"/>
    <col min="2850" max="2856" width="1.7109375" style="6"/>
    <col min="2857" max="2857" width="3.85546875" style="6" customWidth="1"/>
    <col min="2858" max="2858" width="4.28515625" style="6" customWidth="1"/>
    <col min="2859" max="2860" width="1.7109375" style="6"/>
    <col min="2861" max="2861" width="3.85546875" style="6" customWidth="1"/>
    <col min="2862" max="2862" width="6" style="6" customWidth="1"/>
    <col min="2863" max="2863" width="3.140625" style="6" customWidth="1"/>
    <col min="2864" max="2864" width="1.7109375" style="6"/>
    <col min="2865" max="2865" width="8.42578125" style="6" customWidth="1"/>
    <col min="2866" max="2866" width="14.7109375" style="6" customWidth="1"/>
    <col min="2867" max="2867" width="0.140625" style="6" customWidth="1"/>
    <col min="2868" max="2868" width="3.7109375" style="6" customWidth="1"/>
    <col min="2869" max="2869" width="1.7109375" style="6"/>
    <col min="2870" max="2870" width="0.42578125" style="6" customWidth="1"/>
    <col min="2871" max="2873" width="1.28515625" style="6" customWidth="1"/>
    <col min="2874" max="2874" width="4.7109375" style="6" customWidth="1"/>
    <col min="2875" max="2875" width="1.28515625" style="6" customWidth="1"/>
    <col min="2876" max="2876" width="4.140625" style="6" customWidth="1"/>
    <col min="2877" max="2877" width="0" style="6" hidden="1" customWidth="1"/>
    <col min="2878" max="2878" width="4.85546875" style="6" customWidth="1"/>
    <col min="2879" max="2880" width="0" style="6" hidden="1" customWidth="1"/>
    <col min="2881" max="2881" width="4.7109375" style="6" customWidth="1"/>
    <col min="2882" max="3072" width="1.7109375" style="6"/>
    <col min="3073" max="3073" width="5.7109375" style="6" customWidth="1"/>
    <col min="3074" max="3074" width="1.7109375" style="6"/>
    <col min="3075" max="3075" width="2.7109375" style="6" customWidth="1"/>
    <col min="3076" max="3076" width="3.28515625" style="6" customWidth="1"/>
    <col min="3077" max="3077" width="2.42578125" style="6" customWidth="1"/>
    <col min="3078" max="3084" width="2.7109375" style="6" customWidth="1"/>
    <col min="3085" max="3085" width="4.85546875" style="6" customWidth="1"/>
    <col min="3086" max="3086" width="3.7109375" style="6" customWidth="1"/>
    <col min="3087" max="3087" width="5" style="6" customWidth="1"/>
    <col min="3088" max="3088" width="4.28515625" style="6" customWidth="1"/>
    <col min="3089" max="3090" width="4" style="6" customWidth="1"/>
    <col min="3091" max="3091" width="5.28515625" style="6" customWidth="1"/>
    <col min="3092" max="3093" width="1.7109375" style="6"/>
    <col min="3094" max="3096" width="2.7109375" style="6" customWidth="1"/>
    <col min="3097" max="3097" width="6.42578125" style="6" customWidth="1"/>
    <col min="3098" max="3098" width="9.28515625" style="6" customWidth="1"/>
    <col min="3099" max="3099" width="4.42578125" style="6" customWidth="1"/>
    <col min="3100" max="3101" width="0" style="6" hidden="1" customWidth="1"/>
    <col min="3102" max="3102" width="1.7109375" style="6"/>
    <col min="3103" max="3105" width="3" style="6" customWidth="1"/>
    <col min="3106" max="3112" width="1.7109375" style="6"/>
    <col min="3113" max="3113" width="3.85546875" style="6" customWidth="1"/>
    <col min="3114" max="3114" width="4.28515625" style="6" customWidth="1"/>
    <col min="3115" max="3116" width="1.7109375" style="6"/>
    <col min="3117" max="3117" width="3.85546875" style="6" customWidth="1"/>
    <col min="3118" max="3118" width="6" style="6" customWidth="1"/>
    <col min="3119" max="3119" width="3.140625" style="6" customWidth="1"/>
    <col min="3120" max="3120" width="1.7109375" style="6"/>
    <col min="3121" max="3121" width="8.42578125" style="6" customWidth="1"/>
    <col min="3122" max="3122" width="14.7109375" style="6" customWidth="1"/>
    <col min="3123" max="3123" width="0.140625" style="6" customWidth="1"/>
    <col min="3124" max="3124" width="3.7109375" style="6" customWidth="1"/>
    <col min="3125" max="3125" width="1.7109375" style="6"/>
    <col min="3126" max="3126" width="0.42578125" style="6" customWidth="1"/>
    <col min="3127" max="3129" width="1.28515625" style="6" customWidth="1"/>
    <col min="3130" max="3130" width="4.7109375" style="6" customWidth="1"/>
    <col min="3131" max="3131" width="1.28515625" style="6" customWidth="1"/>
    <col min="3132" max="3132" width="4.140625" style="6" customWidth="1"/>
    <col min="3133" max="3133" width="0" style="6" hidden="1" customWidth="1"/>
    <col min="3134" max="3134" width="4.85546875" style="6" customWidth="1"/>
    <col min="3135" max="3136" width="0" style="6" hidden="1" customWidth="1"/>
    <col min="3137" max="3137" width="4.7109375" style="6" customWidth="1"/>
    <col min="3138" max="3328" width="1.7109375" style="6"/>
    <col min="3329" max="3329" width="5.7109375" style="6" customWidth="1"/>
    <col min="3330" max="3330" width="1.7109375" style="6"/>
    <col min="3331" max="3331" width="2.7109375" style="6" customWidth="1"/>
    <col min="3332" max="3332" width="3.28515625" style="6" customWidth="1"/>
    <col min="3333" max="3333" width="2.42578125" style="6" customWidth="1"/>
    <col min="3334" max="3340" width="2.7109375" style="6" customWidth="1"/>
    <col min="3341" max="3341" width="4.85546875" style="6" customWidth="1"/>
    <col min="3342" max="3342" width="3.7109375" style="6" customWidth="1"/>
    <col min="3343" max="3343" width="5" style="6" customWidth="1"/>
    <col min="3344" max="3344" width="4.28515625" style="6" customWidth="1"/>
    <col min="3345" max="3346" width="4" style="6" customWidth="1"/>
    <col min="3347" max="3347" width="5.28515625" style="6" customWidth="1"/>
    <col min="3348" max="3349" width="1.7109375" style="6"/>
    <col min="3350" max="3352" width="2.7109375" style="6" customWidth="1"/>
    <col min="3353" max="3353" width="6.42578125" style="6" customWidth="1"/>
    <col min="3354" max="3354" width="9.28515625" style="6" customWidth="1"/>
    <col min="3355" max="3355" width="4.42578125" style="6" customWidth="1"/>
    <col min="3356" max="3357" width="0" style="6" hidden="1" customWidth="1"/>
    <col min="3358" max="3358" width="1.7109375" style="6"/>
    <col min="3359" max="3361" width="3" style="6" customWidth="1"/>
    <col min="3362" max="3368" width="1.7109375" style="6"/>
    <col min="3369" max="3369" width="3.85546875" style="6" customWidth="1"/>
    <col min="3370" max="3370" width="4.28515625" style="6" customWidth="1"/>
    <col min="3371" max="3372" width="1.7109375" style="6"/>
    <col min="3373" max="3373" width="3.85546875" style="6" customWidth="1"/>
    <col min="3374" max="3374" width="6" style="6" customWidth="1"/>
    <col min="3375" max="3375" width="3.140625" style="6" customWidth="1"/>
    <col min="3376" max="3376" width="1.7109375" style="6"/>
    <col min="3377" max="3377" width="8.42578125" style="6" customWidth="1"/>
    <col min="3378" max="3378" width="14.7109375" style="6" customWidth="1"/>
    <col min="3379" max="3379" width="0.140625" style="6" customWidth="1"/>
    <col min="3380" max="3380" width="3.7109375" style="6" customWidth="1"/>
    <col min="3381" max="3381" width="1.7109375" style="6"/>
    <col min="3382" max="3382" width="0.42578125" style="6" customWidth="1"/>
    <col min="3383" max="3385" width="1.28515625" style="6" customWidth="1"/>
    <col min="3386" max="3386" width="4.7109375" style="6" customWidth="1"/>
    <col min="3387" max="3387" width="1.28515625" style="6" customWidth="1"/>
    <col min="3388" max="3388" width="4.140625" style="6" customWidth="1"/>
    <col min="3389" max="3389" width="0" style="6" hidden="1" customWidth="1"/>
    <col min="3390" max="3390" width="4.85546875" style="6" customWidth="1"/>
    <col min="3391" max="3392" width="0" style="6" hidden="1" customWidth="1"/>
    <col min="3393" max="3393" width="4.7109375" style="6" customWidth="1"/>
    <col min="3394" max="3584" width="1.7109375" style="6"/>
    <col min="3585" max="3585" width="5.7109375" style="6" customWidth="1"/>
    <col min="3586" max="3586" width="1.7109375" style="6"/>
    <col min="3587" max="3587" width="2.7109375" style="6" customWidth="1"/>
    <col min="3588" max="3588" width="3.28515625" style="6" customWidth="1"/>
    <col min="3589" max="3589" width="2.42578125" style="6" customWidth="1"/>
    <col min="3590" max="3596" width="2.7109375" style="6" customWidth="1"/>
    <col min="3597" max="3597" width="4.85546875" style="6" customWidth="1"/>
    <col min="3598" max="3598" width="3.7109375" style="6" customWidth="1"/>
    <col min="3599" max="3599" width="5" style="6" customWidth="1"/>
    <col min="3600" max="3600" width="4.28515625" style="6" customWidth="1"/>
    <col min="3601" max="3602" width="4" style="6" customWidth="1"/>
    <col min="3603" max="3603" width="5.28515625" style="6" customWidth="1"/>
    <col min="3604" max="3605" width="1.7109375" style="6"/>
    <col min="3606" max="3608" width="2.7109375" style="6" customWidth="1"/>
    <col min="3609" max="3609" width="6.42578125" style="6" customWidth="1"/>
    <col min="3610" max="3610" width="9.28515625" style="6" customWidth="1"/>
    <col min="3611" max="3611" width="4.42578125" style="6" customWidth="1"/>
    <col min="3612" max="3613" width="0" style="6" hidden="1" customWidth="1"/>
    <col min="3614" max="3614" width="1.7109375" style="6"/>
    <col min="3615" max="3617" width="3" style="6" customWidth="1"/>
    <col min="3618" max="3624" width="1.7109375" style="6"/>
    <col min="3625" max="3625" width="3.85546875" style="6" customWidth="1"/>
    <col min="3626" max="3626" width="4.28515625" style="6" customWidth="1"/>
    <col min="3627" max="3628" width="1.7109375" style="6"/>
    <col min="3629" max="3629" width="3.85546875" style="6" customWidth="1"/>
    <col min="3630" max="3630" width="6" style="6" customWidth="1"/>
    <col min="3631" max="3631" width="3.140625" style="6" customWidth="1"/>
    <col min="3632" max="3632" width="1.7109375" style="6"/>
    <col min="3633" max="3633" width="8.42578125" style="6" customWidth="1"/>
    <col min="3634" max="3634" width="14.7109375" style="6" customWidth="1"/>
    <col min="3635" max="3635" width="0.140625" style="6" customWidth="1"/>
    <col min="3636" max="3636" width="3.7109375" style="6" customWidth="1"/>
    <col min="3637" max="3637" width="1.7109375" style="6"/>
    <col min="3638" max="3638" width="0.42578125" style="6" customWidth="1"/>
    <col min="3639" max="3641" width="1.28515625" style="6" customWidth="1"/>
    <col min="3642" max="3642" width="4.7109375" style="6" customWidth="1"/>
    <col min="3643" max="3643" width="1.28515625" style="6" customWidth="1"/>
    <col min="3644" max="3644" width="4.140625" style="6" customWidth="1"/>
    <col min="3645" max="3645" width="0" style="6" hidden="1" customWidth="1"/>
    <col min="3646" max="3646" width="4.85546875" style="6" customWidth="1"/>
    <col min="3647" max="3648" width="0" style="6" hidden="1" customWidth="1"/>
    <col min="3649" max="3649" width="4.7109375" style="6" customWidth="1"/>
    <col min="3650" max="3840" width="1.7109375" style="6"/>
    <col min="3841" max="3841" width="5.7109375" style="6" customWidth="1"/>
    <col min="3842" max="3842" width="1.7109375" style="6"/>
    <col min="3843" max="3843" width="2.7109375" style="6" customWidth="1"/>
    <col min="3844" max="3844" width="3.28515625" style="6" customWidth="1"/>
    <col min="3845" max="3845" width="2.42578125" style="6" customWidth="1"/>
    <col min="3846" max="3852" width="2.7109375" style="6" customWidth="1"/>
    <col min="3853" max="3853" width="4.85546875" style="6" customWidth="1"/>
    <col min="3854" max="3854" width="3.7109375" style="6" customWidth="1"/>
    <col min="3855" max="3855" width="5" style="6" customWidth="1"/>
    <col min="3856" max="3856" width="4.28515625" style="6" customWidth="1"/>
    <col min="3857" max="3858" width="4" style="6" customWidth="1"/>
    <col min="3859" max="3859" width="5.28515625" style="6" customWidth="1"/>
    <col min="3860" max="3861" width="1.7109375" style="6"/>
    <col min="3862" max="3864" width="2.7109375" style="6" customWidth="1"/>
    <col min="3865" max="3865" width="6.42578125" style="6" customWidth="1"/>
    <col min="3866" max="3866" width="9.28515625" style="6" customWidth="1"/>
    <col min="3867" max="3867" width="4.42578125" style="6" customWidth="1"/>
    <col min="3868" max="3869" width="0" style="6" hidden="1" customWidth="1"/>
    <col min="3870" max="3870" width="1.7109375" style="6"/>
    <col min="3871" max="3873" width="3" style="6" customWidth="1"/>
    <col min="3874" max="3880" width="1.7109375" style="6"/>
    <col min="3881" max="3881" width="3.85546875" style="6" customWidth="1"/>
    <col min="3882" max="3882" width="4.28515625" style="6" customWidth="1"/>
    <col min="3883" max="3884" width="1.7109375" style="6"/>
    <col min="3885" max="3885" width="3.85546875" style="6" customWidth="1"/>
    <col min="3886" max="3886" width="6" style="6" customWidth="1"/>
    <col min="3887" max="3887" width="3.140625" style="6" customWidth="1"/>
    <col min="3888" max="3888" width="1.7109375" style="6"/>
    <col min="3889" max="3889" width="8.42578125" style="6" customWidth="1"/>
    <col min="3890" max="3890" width="14.7109375" style="6" customWidth="1"/>
    <col min="3891" max="3891" width="0.140625" style="6" customWidth="1"/>
    <col min="3892" max="3892" width="3.7109375" style="6" customWidth="1"/>
    <col min="3893" max="3893" width="1.7109375" style="6"/>
    <col min="3894" max="3894" width="0.42578125" style="6" customWidth="1"/>
    <col min="3895" max="3897" width="1.28515625" style="6" customWidth="1"/>
    <col min="3898" max="3898" width="4.7109375" style="6" customWidth="1"/>
    <col min="3899" max="3899" width="1.28515625" style="6" customWidth="1"/>
    <col min="3900" max="3900" width="4.140625" style="6" customWidth="1"/>
    <col min="3901" max="3901" width="0" style="6" hidden="1" customWidth="1"/>
    <col min="3902" max="3902" width="4.85546875" style="6" customWidth="1"/>
    <col min="3903" max="3904" width="0" style="6" hidden="1" customWidth="1"/>
    <col min="3905" max="3905" width="4.7109375" style="6" customWidth="1"/>
    <col min="3906" max="4096" width="1.7109375" style="6"/>
    <col min="4097" max="4097" width="5.7109375" style="6" customWidth="1"/>
    <col min="4098" max="4098" width="1.7109375" style="6"/>
    <col min="4099" max="4099" width="2.7109375" style="6" customWidth="1"/>
    <col min="4100" max="4100" width="3.28515625" style="6" customWidth="1"/>
    <col min="4101" max="4101" width="2.42578125" style="6" customWidth="1"/>
    <col min="4102" max="4108" width="2.7109375" style="6" customWidth="1"/>
    <col min="4109" max="4109" width="4.85546875" style="6" customWidth="1"/>
    <col min="4110" max="4110" width="3.7109375" style="6" customWidth="1"/>
    <col min="4111" max="4111" width="5" style="6" customWidth="1"/>
    <col min="4112" max="4112" width="4.28515625" style="6" customWidth="1"/>
    <col min="4113" max="4114" width="4" style="6" customWidth="1"/>
    <col min="4115" max="4115" width="5.28515625" style="6" customWidth="1"/>
    <col min="4116" max="4117" width="1.7109375" style="6"/>
    <col min="4118" max="4120" width="2.7109375" style="6" customWidth="1"/>
    <col min="4121" max="4121" width="6.42578125" style="6" customWidth="1"/>
    <col min="4122" max="4122" width="9.28515625" style="6" customWidth="1"/>
    <col min="4123" max="4123" width="4.42578125" style="6" customWidth="1"/>
    <col min="4124" max="4125" width="0" style="6" hidden="1" customWidth="1"/>
    <col min="4126" max="4126" width="1.7109375" style="6"/>
    <col min="4127" max="4129" width="3" style="6" customWidth="1"/>
    <col min="4130" max="4136" width="1.7109375" style="6"/>
    <col min="4137" max="4137" width="3.85546875" style="6" customWidth="1"/>
    <col min="4138" max="4138" width="4.28515625" style="6" customWidth="1"/>
    <col min="4139" max="4140" width="1.7109375" style="6"/>
    <col min="4141" max="4141" width="3.85546875" style="6" customWidth="1"/>
    <col min="4142" max="4142" width="6" style="6" customWidth="1"/>
    <col min="4143" max="4143" width="3.140625" style="6" customWidth="1"/>
    <col min="4144" max="4144" width="1.7109375" style="6"/>
    <col min="4145" max="4145" width="8.42578125" style="6" customWidth="1"/>
    <col min="4146" max="4146" width="14.7109375" style="6" customWidth="1"/>
    <col min="4147" max="4147" width="0.140625" style="6" customWidth="1"/>
    <col min="4148" max="4148" width="3.7109375" style="6" customWidth="1"/>
    <col min="4149" max="4149" width="1.7109375" style="6"/>
    <col min="4150" max="4150" width="0.42578125" style="6" customWidth="1"/>
    <col min="4151" max="4153" width="1.28515625" style="6" customWidth="1"/>
    <col min="4154" max="4154" width="4.7109375" style="6" customWidth="1"/>
    <col min="4155" max="4155" width="1.28515625" style="6" customWidth="1"/>
    <col min="4156" max="4156" width="4.140625" style="6" customWidth="1"/>
    <col min="4157" max="4157" width="0" style="6" hidden="1" customWidth="1"/>
    <col min="4158" max="4158" width="4.85546875" style="6" customWidth="1"/>
    <col min="4159" max="4160" width="0" style="6" hidden="1" customWidth="1"/>
    <col min="4161" max="4161" width="4.7109375" style="6" customWidth="1"/>
    <col min="4162" max="4352" width="1.7109375" style="6"/>
    <col min="4353" max="4353" width="5.7109375" style="6" customWidth="1"/>
    <col min="4354" max="4354" width="1.7109375" style="6"/>
    <col min="4355" max="4355" width="2.7109375" style="6" customWidth="1"/>
    <col min="4356" max="4356" width="3.28515625" style="6" customWidth="1"/>
    <col min="4357" max="4357" width="2.42578125" style="6" customWidth="1"/>
    <col min="4358" max="4364" width="2.7109375" style="6" customWidth="1"/>
    <col min="4365" max="4365" width="4.85546875" style="6" customWidth="1"/>
    <col min="4366" max="4366" width="3.7109375" style="6" customWidth="1"/>
    <col min="4367" max="4367" width="5" style="6" customWidth="1"/>
    <col min="4368" max="4368" width="4.28515625" style="6" customWidth="1"/>
    <col min="4369" max="4370" width="4" style="6" customWidth="1"/>
    <col min="4371" max="4371" width="5.28515625" style="6" customWidth="1"/>
    <col min="4372" max="4373" width="1.7109375" style="6"/>
    <col min="4374" max="4376" width="2.7109375" style="6" customWidth="1"/>
    <col min="4377" max="4377" width="6.42578125" style="6" customWidth="1"/>
    <col min="4378" max="4378" width="9.28515625" style="6" customWidth="1"/>
    <col min="4379" max="4379" width="4.42578125" style="6" customWidth="1"/>
    <col min="4380" max="4381" width="0" style="6" hidden="1" customWidth="1"/>
    <col min="4382" max="4382" width="1.7109375" style="6"/>
    <col min="4383" max="4385" width="3" style="6" customWidth="1"/>
    <col min="4386" max="4392" width="1.7109375" style="6"/>
    <col min="4393" max="4393" width="3.85546875" style="6" customWidth="1"/>
    <col min="4394" max="4394" width="4.28515625" style="6" customWidth="1"/>
    <col min="4395" max="4396" width="1.7109375" style="6"/>
    <col min="4397" max="4397" width="3.85546875" style="6" customWidth="1"/>
    <col min="4398" max="4398" width="6" style="6" customWidth="1"/>
    <col min="4399" max="4399" width="3.140625" style="6" customWidth="1"/>
    <col min="4400" max="4400" width="1.7109375" style="6"/>
    <col min="4401" max="4401" width="8.42578125" style="6" customWidth="1"/>
    <col min="4402" max="4402" width="14.7109375" style="6" customWidth="1"/>
    <col min="4403" max="4403" width="0.140625" style="6" customWidth="1"/>
    <col min="4404" max="4404" width="3.7109375" style="6" customWidth="1"/>
    <col min="4405" max="4405" width="1.7109375" style="6"/>
    <col min="4406" max="4406" width="0.42578125" style="6" customWidth="1"/>
    <col min="4407" max="4409" width="1.28515625" style="6" customWidth="1"/>
    <col min="4410" max="4410" width="4.7109375" style="6" customWidth="1"/>
    <col min="4411" max="4411" width="1.28515625" style="6" customWidth="1"/>
    <col min="4412" max="4412" width="4.140625" style="6" customWidth="1"/>
    <col min="4413" max="4413" width="0" style="6" hidden="1" customWidth="1"/>
    <col min="4414" max="4414" width="4.85546875" style="6" customWidth="1"/>
    <col min="4415" max="4416" width="0" style="6" hidden="1" customWidth="1"/>
    <col min="4417" max="4417" width="4.7109375" style="6" customWidth="1"/>
    <col min="4418" max="4608" width="1.7109375" style="6"/>
    <col min="4609" max="4609" width="5.7109375" style="6" customWidth="1"/>
    <col min="4610" max="4610" width="1.7109375" style="6"/>
    <col min="4611" max="4611" width="2.7109375" style="6" customWidth="1"/>
    <col min="4612" max="4612" width="3.28515625" style="6" customWidth="1"/>
    <col min="4613" max="4613" width="2.42578125" style="6" customWidth="1"/>
    <col min="4614" max="4620" width="2.7109375" style="6" customWidth="1"/>
    <col min="4621" max="4621" width="4.85546875" style="6" customWidth="1"/>
    <col min="4622" max="4622" width="3.7109375" style="6" customWidth="1"/>
    <col min="4623" max="4623" width="5" style="6" customWidth="1"/>
    <col min="4624" max="4624" width="4.28515625" style="6" customWidth="1"/>
    <col min="4625" max="4626" width="4" style="6" customWidth="1"/>
    <col min="4627" max="4627" width="5.28515625" style="6" customWidth="1"/>
    <col min="4628" max="4629" width="1.7109375" style="6"/>
    <col min="4630" max="4632" width="2.7109375" style="6" customWidth="1"/>
    <col min="4633" max="4633" width="6.42578125" style="6" customWidth="1"/>
    <col min="4634" max="4634" width="9.28515625" style="6" customWidth="1"/>
    <col min="4635" max="4635" width="4.42578125" style="6" customWidth="1"/>
    <col min="4636" max="4637" width="0" style="6" hidden="1" customWidth="1"/>
    <col min="4638" max="4638" width="1.7109375" style="6"/>
    <col min="4639" max="4641" width="3" style="6" customWidth="1"/>
    <col min="4642" max="4648" width="1.7109375" style="6"/>
    <col min="4649" max="4649" width="3.85546875" style="6" customWidth="1"/>
    <col min="4650" max="4650" width="4.28515625" style="6" customWidth="1"/>
    <col min="4651" max="4652" width="1.7109375" style="6"/>
    <col min="4653" max="4653" width="3.85546875" style="6" customWidth="1"/>
    <col min="4654" max="4654" width="6" style="6" customWidth="1"/>
    <col min="4655" max="4655" width="3.140625" style="6" customWidth="1"/>
    <col min="4656" max="4656" width="1.7109375" style="6"/>
    <col min="4657" max="4657" width="8.42578125" style="6" customWidth="1"/>
    <col min="4658" max="4658" width="14.7109375" style="6" customWidth="1"/>
    <col min="4659" max="4659" width="0.140625" style="6" customWidth="1"/>
    <col min="4660" max="4660" width="3.7109375" style="6" customWidth="1"/>
    <col min="4661" max="4661" width="1.7109375" style="6"/>
    <col min="4662" max="4662" width="0.42578125" style="6" customWidth="1"/>
    <col min="4663" max="4665" width="1.28515625" style="6" customWidth="1"/>
    <col min="4666" max="4666" width="4.7109375" style="6" customWidth="1"/>
    <col min="4667" max="4667" width="1.28515625" style="6" customWidth="1"/>
    <col min="4668" max="4668" width="4.140625" style="6" customWidth="1"/>
    <col min="4669" max="4669" width="0" style="6" hidden="1" customWidth="1"/>
    <col min="4670" max="4670" width="4.85546875" style="6" customWidth="1"/>
    <col min="4671" max="4672" width="0" style="6" hidden="1" customWidth="1"/>
    <col min="4673" max="4673" width="4.7109375" style="6" customWidth="1"/>
    <col min="4674" max="4864" width="1.7109375" style="6"/>
    <col min="4865" max="4865" width="5.7109375" style="6" customWidth="1"/>
    <col min="4866" max="4866" width="1.7109375" style="6"/>
    <col min="4867" max="4867" width="2.7109375" style="6" customWidth="1"/>
    <col min="4868" max="4868" width="3.28515625" style="6" customWidth="1"/>
    <col min="4869" max="4869" width="2.42578125" style="6" customWidth="1"/>
    <col min="4870" max="4876" width="2.7109375" style="6" customWidth="1"/>
    <col min="4877" max="4877" width="4.85546875" style="6" customWidth="1"/>
    <col min="4878" max="4878" width="3.7109375" style="6" customWidth="1"/>
    <col min="4879" max="4879" width="5" style="6" customWidth="1"/>
    <col min="4880" max="4880" width="4.28515625" style="6" customWidth="1"/>
    <col min="4881" max="4882" width="4" style="6" customWidth="1"/>
    <col min="4883" max="4883" width="5.28515625" style="6" customWidth="1"/>
    <col min="4884" max="4885" width="1.7109375" style="6"/>
    <col min="4886" max="4888" width="2.7109375" style="6" customWidth="1"/>
    <col min="4889" max="4889" width="6.42578125" style="6" customWidth="1"/>
    <col min="4890" max="4890" width="9.28515625" style="6" customWidth="1"/>
    <col min="4891" max="4891" width="4.42578125" style="6" customWidth="1"/>
    <col min="4892" max="4893" width="0" style="6" hidden="1" customWidth="1"/>
    <col min="4894" max="4894" width="1.7109375" style="6"/>
    <col min="4895" max="4897" width="3" style="6" customWidth="1"/>
    <col min="4898" max="4904" width="1.7109375" style="6"/>
    <col min="4905" max="4905" width="3.85546875" style="6" customWidth="1"/>
    <col min="4906" max="4906" width="4.28515625" style="6" customWidth="1"/>
    <col min="4907" max="4908" width="1.7109375" style="6"/>
    <col min="4909" max="4909" width="3.85546875" style="6" customWidth="1"/>
    <col min="4910" max="4910" width="6" style="6" customWidth="1"/>
    <col min="4911" max="4911" width="3.140625" style="6" customWidth="1"/>
    <col min="4912" max="4912" width="1.7109375" style="6"/>
    <col min="4913" max="4913" width="8.42578125" style="6" customWidth="1"/>
    <col min="4914" max="4914" width="14.7109375" style="6" customWidth="1"/>
    <col min="4915" max="4915" width="0.140625" style="6" customWidth="1"/>
    <col min="4916" max="4916" width="3.7109375" style="6" customWidth="1"/>
    <col min="4917" max="4917" width="1.7109375" style="6"/>
    <col min="4918" max="4918" width="0.42578125" style="6" customWidth="1"/>
    <col min="4919" max="4921" width="1.28515625" style="6" customWidth="1"/>
    <col min="4922" max="4922" width="4.7109375" style="6" customWidth="1"/>
    <col min="4923" max="4923" width="1.28515625" style="6" customWidth="1"/>
    <col min="4924" max="4924" width="4.140625" style="6" customWidth="1"/>
    <col min="4925" max="4925" width="0" style="6" hidden="1" customWidth="1"/>
    <col min="4926" max="4926" width="4.85546875" style="6" customWidth="1"/>
    <col min="4927" max="4928" width="0" style="6" hidden="1" customWidth="1"/>
    <col min="4929" max="4929" width="4.7109375" style="6" customWidth="1"/>
    <col min="4930" max="5120" width="1.7109375" style="6"/>
    <col min="5121" max="5121" width="5.7109375" style="6" customWidth="1"/>
    <col min="5122" max="5122" width="1.7109375" style="6"/>
    <col min="5123" max="5123" width="2.7109375" style="6" customWidth="1"/>
    <col min="5124" max="5124" width="3.28515625" style="6" customWidth="1"/>
    <col min="5125" max="5125" width="2.42578125" style="6" customWidth="1"/>
    <col min="5126" max="5132" width="2.7109375" style="6" customWidth="1"/>
    <col min="5133" max="5133" width="4.85546875" style="6" customWidth="1"/>
    <col min="5134" max="5134" width="3.7109375" style="6" customWidth="1"/>
    <col min="5135" max="5135" width="5" style="6" customWidth="1"/>
    <col min="5136" max="5136" width="4.28515625" style="6" customWidth="1"/>
    <col min="5137" max="5138" width="4" style="6" customWidth="1"/>
    <col min="5139" max="5139" width="5.28515625" style="6" customWidth="1"/>
    <col min="5140" max="5141" width="1.7109375" style="6"/>
    <col min="5142" max="5144" width="2.7109375" style="6" customWidth="1"/>
    <col min="5145" max="5145" width="6.42578125" style="6" customWidth="1"/>
    <col min="5146" max="5146" width="9.28515625" style="6" customWidth="1"/>
    <col min="5147" max="5147" width="4.42578125" style="6" customWidth="1"/>
    <col min="5148" max="5149" width="0" style="6" hidden="1" customWidth="1"/>
    <col min="5150" max="5150" width="1.7109375" style="6"/>
    <col min="5151" max="5153" width="3" style="6" customWidth="1"/>
    <col min="5154" max="5160" width="1.7109375" style="6"/>
    <col min="5161" max="5161" width="3.85546875" style="6" customWidth="1"/>
    <col min="5162" max="5162" width="4.28515625" style="6" customWidth="1"/>
    <col min="5163" max="5164" width="1.7109375" style="6"/>
    <col min="5165" max="5165" width="3.85546875" style="6" customWidth="1"/>
    <col min="5166" max="5166" width="6" style="6" customWidth="1"/>
    <col min="5167" max="5167" width="3.140625" style="6" customWidth="1"/>
    <col min="5168" max="5168" width="1.7109375" style="6"/>
    <col min="5169" max="5169" width="8.42578125" style="6" customWidth="1"/>
    <col min="5170" max="5170" width="14.7109375" style="6" customWidth="1"/>
    <col min="5171" max="5171" width="0.140625" style="6" customWidth="1"/>
    <col min="5172" max="5172" width="3.7109375" style="6" customWidth="1"/>
    <col min="5173" max="5173" width="1.7109375" style="6"/>
    <col min="5174" max="5174" width="0.42578125" style="6" customWidth="1"/>
    <col min="5175" max="5177" width="1.28515625" style="6" customWidth="1"/>
    <col min="5178" max="5178" width="4.7109375" style="6" customWidth="1"/>
    <col min="5179" max="5179" width="1.28515625" style="6" customWidth="1"/>
    <col min="5180" max="5180" width="4.140625" style="6" customWidth="1"/>
    <col min="5181" max="5181" width="0" style="6" hidden="1" customWidth="1"/>
    <col min="5182" max="5182" width="4.85546875" style="6" customWidth="1"/>
    <col min="5183" max="5184" width="0" style="6" hidden="1" customWidth="1"/>
    <col min="5185" max="5185" width="4.7109375" style="6" customWidth="1"/>
    <col min="5186" max="5376" width="1.7109375" style="6"/>
    <col min="5377" max="5377" width="5.7109375" style="6" customWidth="1"/>
    <col min="5378" max="5378" width="1.7109375" style="6"/>
    <col min="5379" max="5379" width="2.7109375" style="6" customWidth="1"/>
    <col min="5380" max="5380" width="3.28515625" style="6" customWidth="1"/>
    <col min="5381" max="5381" width="2.42578125" style="6" customWidth="1"/>
    <col min="5382" max="5388" width="2.7109375" style="6" customWidth="1"/>
    <col min="5389" max="5389" width="4.85546875" style="6" customWidth="1"/>
    <col min="5390" max="5390" width="3.7109375" style="6" customWidth="1"/>
    <col min="5391" max="5391" width="5" style="6" customWidth="1"/>
    <col min="5392" max="5392" width="4.28515625" style="6" customWidth="1"/>
    <col min="5393" max="5394" width="4" style="6" customWidth="1"/>
    <col min="5395" max="5395" width="5.28515625" style="6" customWidth="1"/>
    <col min="5396" max="5397" width="1.7109375" style="6"/>
    <col min="5398" max="5400" width="2.7109375" style="6" customWidth="1"/>
    <col min="5401" max="5401" width="6.42578125" style="6" customWidth="1"/>
    <col min="5402" max="5402" width="9.28515625" style="6" customWidth="1"/>
    <col min="5403" max="5403" width="4.42578125" style="6" customWidth="1"/>
    <col min="5404" max="5405" width="0" style="6" hidden="1" customWidth="1"/>
    <col min="5406" max="5406" width="1.7109375" style="6"/>
    <col min="5407" max="5409" width="3" style="6" customWidth="1"/>
    <col min="5410" max="5416" width="1.7109375" style="6"/>
    <col min="5417" max="5417" width="3.85546875" style="6" customWidth="1"/>
    <col min="5418" max="5418" width="4.28515625" style="6" customWidth="1"/>
    <col min="5419" max="5420" width="1.7109375" style="6"/>
    <col min="5421" max="5421" width="3.85546875" style="6" customWidth="1"/>
    <col min="5422" max="5422" width="6" style="6" customWidth="1"/>
    <col min="5423" max="5423" width="3.140625" style="6" customWidth="1"/>
    <col min="5424" max="5424" width="1.7109375" style="6"/>
    <col min="5425" max="5425" width="8.42578125" style="6" customWidth="1"/>
    <col min="5426" max="5426" width="14.7109375" style="6" customWidth="1"/>
    <col min="5427" max="5427" width="0.140625" style="6" customWidth="1"/>
    <col min="5428" max="5428" width="3.7109375" style="6" customWidth="1"/>
    <col min="5429" max="5429" width="1.7109375" style="6"/>
    <col min="5430" max="5430" width="0.42578125" style="6" customWidth="1"/>
    <col min="5431" max="5433" width="1.28515625" style="6" customWidth="1"/>
    <col min="5434" max="5434" width="4.7109375" style="6" customWidth="1"/>
    <col min="5435" max="5435" width="1.28515625" style="6" customWidth="1"/>
    <col min="5436" max="5436" width="4.140625" style="6" customWidth="1"/>
    <col min="5437" max="5437" width="0" style="6" hidden="1" customWidth="1"/>
    <col min="5438" max="5438" width="4.85546875" style="6" customWidth="1"/>
    <col min="5439" max="5440" width="0" style="6" hidden="1" customWidth="1"/>
    <col min="5441" max="5441" width="4.7109375" style="6" customWidth="1"/>
    <col min="5442" max="5632" width="1.7109375" style="6"/>
    <col min="5633" max="5633" width="5.7109375" style="6" customWidth="1"/>
    <col min="5634" max="5634" width="1.7109375" style="6"/>
    <col min="5635" max="5635" width="2.7109375" style="6" customWidth="1"/>
    <col min="5636" max="5636" width="3.28515625" style="6" customWidth="1"/>
    <col min="5637" max="5637" width="2.42578125" style="6" customWidth="1"/>
    <col min="5638" max="5644" width="2.7109375" style="6" customWidth="1"/>
    <col min="5645" max="5645" width="4.85546875" style="6" customWidth="1"/>
    <col min="5646" max="5646" width="3.7109375" style="6" customWidth="1"/>
    <col min="5647" max="5647" width="5" style="6" customWidth="1"/>
    <col min="5648" max="5648" width="4.28515625" style="6" customWidth="1"/>
    <col min="5649" max="5650" width="4" style="6" customWidth="1"/>
    <col min="5651" max="5651" width="5.28515625" style="6" customWidth="1"/>
    <col min="5652" max="5653" width="1.7109375" style="6"/>
    <col min="5654" max="5656" width="2.7109375" style="6" customWidth="1"/>
    <col min="5657" max="5657" width="6.42578125" style="6" customWidth="1"/>
    <col min="5658" max="5658" width="9.28515625" style="6" customWidth="1"/>
    <col min="5659" max="5659" width="4.42578125" style="6" customWidth="1"/>
    <col min="5660" max="5661" width="0" style="6" hidden="1" customWidth="1"/>
    <col min="5662" max="5662" width="1.7109375" style="6"/>
    <col min="5663" max="5665" width="3" style="6" customWidth="1"/>
    <col min="5666" max="5672" width="1.7109375" style="6"/>
    <col min="5673" max="5673" width="3.85546875" style="6" customWidth="1"/>
    <col min="5674" max="5674" width="4.28515625" style="6" customWidth="1"/>
    <col min="5675" max="5676" width="1.7109375" style="6"/>
    <col min="5677" max="5677" width="3.85546875" style="6" customWidth="1"/>
    <col min="5678" max="5678" width="6" style="6" customWidth="1"/>
    <col min="5679" max="5679" width="3.140625" style="6" customWidth="1"/>
    <col min="5680" max="5680" width="1.7109375" style="6"/>
    <col min="5681" max="5681" width="8.42578125" style="6" customWidth="1"/>
    <col min="5682" max="5682" width="14.7109375" style="6" customWidth="1"/>
    <col min="5683" max="5683" width="0.140625" style="6" customWidth="1"/>
    <col min="5684" max="5684" width="3.7109375" style="6" customWidth="1"/>
    <col min="5685" max="5685" width="1.7109375" style="6"/>
    <col min="5686" max="5686" width="0.42578125" style="6" customWidth="1"/>
    <col min="5687" max="5689" width="1.28515625" style="6" customWidth="1"/>
    <col min="5690" max="5690" width="4.7109375" style="6" customWidth="1"/>
    <col min="5691" max="5691" width="1.28515625" style="6" customWidth="1"/>
    <col min="5692" max="5692" width="4.140625" style="6" customWidth="1"/>
    <col min="5693" max="5693" width="0" style="6" hidden="1" customWidth="1"/>
    <col min="5694" max="5694" width="4.85546875" style="6" customWidth="1"/>
    <col min="5695" max="5696" width="0" style="6" hidden="1" customWidth="1"/>
    <col min="5697" max="5697" width="4.7109375" style="6" customWidth="1"/>
    <col min="5698" max="5888" width="1.7109375" style="6"/>
    <col min="5889" max="5889" width="5.7109375" style="6" customWidth="1"/>
    <col min="5890" max="5890" width="1.7109375" style="6"/>
    <col min="5891" max="5891" width="2.7109375" style="6" customWidth="1"/>
    <col min="5892" max="5892" width="3.28515625" style="6" customWidth="1"/>
    <col min="5893" max="5893" width="2.42578125" style="6" customWidth="1"/>
    <col min="5894" max="5900" width="2.7109375" style="6" customWidth="1"/>
    <col min="5901" max="5901" width="4.85546875" style="6" customWidth="1"/>
    <col min="5902" max="5902" width="3.7109375" style="6" customWidth="1"/>
    <col min="5903" max="5903" width="5" style="6" customWidth="1"/>
    <col min="5904" max="5904" width="4.28515625" style="6" customWidth="1"/>
    <col min="5905" max="5906" width="4" style="6" customWidth="1"/>
    <col min="5907" max="5907" width="5.28515625" style="6" customWidth="1"/>
    <col min="5908" max="5909" width="1.7109375" style="6"/>
    <col min="5910" max="5912" width="2.7109375" style="6" customWidth="1"/>
    <col min="5913" max="5913" width="6.42578125" style="6" customWidth="1"/>
    <col min="5914" max="5914" width="9.28515625" style="6" customWidth="1"/>
    <col min="5915" max="5915" width="4.42578125" style="6" customWidth="1"/>
    <col min="5916" max="5917" width="0" style="6" hidden="1" customWidth="1"/>
    <col min="5918" max="5918" width="1.7109375" style="6"/>
    <col min="5919" max="5921" width="3" style="6" customWidth="1"/>
    <col min="5922" max="5928" width="1.7109375" style="6"/>
    <col min="5929" max="5929" width="3.85546875" style="6" customWidth="1"/>
    <col min="5930" max="5930" width="4.28515625" style="6" customWidth="1"/>
    <col min="5931" max="5932" width="1.7109375" style="6"/>
    <col min="5933" max="5933" width="3.85546875" style="6" customWidth="1"/>
    <col min="5934" max="5934" width="6" style="6" customWidth="1"/>
    <col min="5935" max="5935" width="3.140625" style="6" customWidth="1"/>
    <col min="5936" max="5936" width="1.7109375" style="6"/>
    <col min="5937" max="5937" width="8.42578125" style="6" customWidth="1"/>
    <col min="5938" max="5938" width="14.7109375" style="6" customWidth="1"/>
    <col min="5939" max="5939" width="0.140625" style="6" customWidth="1"/>
    <col min="5940" max="5940" width="3.7109375" style="6" customWidth="1"/>
    <col min="5941" max="5941" width="1.7109375" style="6"/>
    <col min="5942" max="5942" width="0.42578125" style="6" customWidth="1"/>
    <col min="5943" max="5945" width="1.28515625" style="6" customWidth="1"/>
    <col min="5946" max="5946" width="4.7109375" style="6" customWidth="1"/>
    <col min="5947" max="5947" width="1.28515625" style="6" customWidth="1"/>
    <col min="5948" max="5948" width="4.140625" style="6" customWidth="1"/>
    <col min="5949" max="5949" width="0" style="6" hidden="1" customWidth="1"/>
    <col min="5950" max="5950" width="4.85546875" style="6" customWidth="1"/>
    <col min="5951" max="5952" width="0" style="6" hidden="1" customWidth="1"/>
    <col min="5953" max="5953" width="4.7109375" style="6" customWidth="1"/>
    <col min="5954" max="6144" width="1.7109375" style="6"/>
    <col min="6145" max="6145" width="5.7109375" style="6" customWidth="1"/>
    <col min="6146" max="6146" width="1.7109375" style="6"/>
    <col min="6147" max="6147" width="2.7109375" style="6" customWidth="1"/>
    <col min="6148" max="6148" width="3.28515625" style="6" customWidth="1"/>
    <col min="6149" max="6149" width="2.42578125" style="6" customWidth="1"/>
    <col min="6150" max="6156" width="2.7109375" style="6" customWidth="1"/>
    <col min="6157" max="6157" width="4.85546875" style="6" customWidth="1"/>
    <col min="6158" max="6158" width="3.7109375" style="6" customWidth="1"/>
    <col min="6159" max="6159" width="5" style="6" customWidth="1"/>
    <col min="6160" max="6160" width="4.28515625" style="6" customWidth="1"/>
    <col min="6161" max="6162" width="4" style="6" customWidth="1"/>
    <col min="6163" max="6163" width="5.28515625" style="6" customWidth="1"/>
    <col min="6164" max="6165" width="1.7109375" style="6"/>
    <col min="6166" max="6168" width="2.7109375" style="6" customWidth="1"/>
    <col min="6169" max="6169" width="6.42578125" style="6" customWidth="1"/>
    <col min="6170" max="6170" width="9.28515625" style="6" customWidth="1"/>
    <col min="6171" max="6171" width="4.42578125" style="6" customWidth="1"/>
    <col min="6172" max="6173" width="0" style="6" hidden="1" customWidth="1"/>
    <col min="6174" max="6174" width="1.7109375" style="6"/>
    <col min="6175" max="6177" width="3" style="6" customWidth="1"/>
    <col min="6178" max="6184" width="1.7109375" style="6"/>
    <col min="6185" max="6185" width="3.85546875" style="6" customWidth="1"/>
    <col min="6186" max="6186" width="4.28515625" style="6" customWidth="1"/>
    <col min="6187" max="6188" width="1.7109375" style="6"/>
    <col min="6189" max="6189" width="3.85546875" style="6" customWidth="1"/>
    <col min="6190" max="6190" width="6" style="6" customWidth="1"/>
    <col min="6191" max="6191" width="3.140625" style="6" customWidth="1"/>
    <col min="6192" max="6192" width="1.7109375" style="6"/>
    <col min="6193" max="6193" width="8.42578125" style="6" customWidth="1"/>
    <col min="6194" max="6194" width="14.7109375" style="6" customWidth="1"/>
    <col min="6195" max="6195" width="0.140625" style="6" customWidth="1"/>
    <col min="6196" max="6196" width="3.7109375" style="6" customWidth="1"/>
    <col min="6197" max="6197" width="1.7109375" style="6"/>
    <col min="6198" max="6198" width="0.42578125" style="6" customWidth="1"/>
    <col min="6199" max="6201" width="1.28515625" style="6" customWidth="1"/>
    <col min="6202" max="6202" width="4.7109375" style="6" customWidth="1"/>
    <col min="6203" max="6203" width="1.28515625" style="6" customWidth="1"/>
    <col min="6204" max="6204" width="4.140625" style="6" customWidth="1"/>
    <col min="6205" max="6205" width="0" style="6" hidden="1" customWidth="1"/>
    <col min="6206" max="6206" width="4.85546875" style="6" customWidth="1"/>
    <col min="6207" max="6208" width="0" style="6" hidden="1" customWidth="1"/>
    <col min="6209" max="6209" width="4.7109375" style="6" customWidth="1"/>
    <col min="6210" max="6400" width="1.7109375" style="6"/>
    <col min="6401" max="6401" width="5.7109375" style="6" customWidth="1"/>
    <col min="6402" max="6402" width="1.7109375" style="6"/>
    <col min="6403" max="6403" width="2.7109375" style="6" customWidth="1"/>
    <col min="6404" max="6404" width="3.28515625" style="6" customWidth="1"/>
    <col min="6405" max="6405" width="2.42578125" style="6" customWidth="1"/>
    <col min="6406" max="6412" width="2.7109375" style="6" customWidth="1"/>
    <col min="6413" max="6413" width="4.85546875" style="6" customWidth="1"/>
    <col min="6414" max="6414" width="3.7109375" style="6" customWidth="1"/>
    <col min="6415" max="6415" width="5" style="6" customWidth="1"/>
    <col min="6416" max="6416" width="4.28515625" style="6" customWidth="1"/>
    <col min="6417" max="6418" width="4" style="6" customWidth="1"/>
    <col min="6419" max="6419" width="5.28515625" style="6" customWidth="1"/>
    <col min="6420" max="6421" width="1.7109375" style="6"/>
    <col min="6422" max="6424" width="2.7109375" style="6" customWidth="1"/>
    <col min="6425" max="6425" width="6.42578125" style="6" customWidth="1"/>
    <col min="6426" max="6426" width="9.28515625" style="6" customWidth="1"/>
    <col min="6427" max="6427" width="4.42578125" style="6" customWidth="1"/>
    <col min="6428" max="6429" width="0" style="6" hidden="1" customWidth="1"/>
    <col min="6430" max="6430" width="1.7109375" style="6"/>
    <col min="6431" max="6433" width="3" style="6" customWidth="1"/>
    <col min="6434" max="6440" width="1.7109375" style="6"/>
    <col min="6441" max="6441" width="3.85546875" style="6" customWidth="1"/>
    <col min="6442" max="6442" width="4.28515625" style="6" customWidth="1"/>
    <col min="6443" max="6444" width="1.7109375" style="6"/>
    <col min="6445" max="6445" width="3.85546875" style="6" customWidth="1"/>
    <col min="6446" max="6446" width="6" style="6" customWidth="1"/>
    <col min="6447" max="6447" width="3.140625" style="6" customWidth="1"/>
    <col min="6448" max="6448" width="1.7109375" style="6"/>
    <col min="6449" max="6449" width="8.42578125" style="6" customWidth="1"/>
    <col min="6450" max="6450" width="14.7109375" style="6" customWidth="1"/>
    <col min="6451" max="6451" width="0.140625" style="6" customWidth="1"/>
    <col min="6452" max="6452" width="3.7109375" style="6" customWidth="1"/>
    <col min="6453" max="6453" width="1.7109375" style="6"/>
    <col min="6454" max="6454" width="0.42578125" style="6" customWidth="1"/>
    <col min="6455" max="6457" width="1.28515625" style="6" customWidth="1"/>
    <col min="6458" max="6458" width="4.7109375" style="6" customWidth="1"/>
    <col min="6459" max="6459" width="1.28515625" style="6" customWidth="1"/>
    <col min="6460" max="6460" width="4.140625" style="6" customWidth="1"/>
    <col min="6461" max="6461" width="0" style="6" hidden="1" customWidth="1"/>
    <col min="6462" max="6462" width="4.85546875" style="6" customWidth="1"/>
    <col min="6463" max="6464" width="0" style="6" hidden="1" customWidth="1"/>
    <col min="6465" max="6465" width="4.7109375" style="6" customWidth="1"/>
    <col min="6466" max="6656" width="1.7109375" style="6"/>
    <col min="6657" max="6657" width="5.7109375" style="6" customWidth="1"/>
    <col min="6658" max="6658" width="1.7109375" style="6"/>
    <col min="6659" max="6659" width="2.7109375" style="6" customWidth="1"/>
    <col min="6660" max="6660" width="3.28515625" style="6" customWidth="1"/>
    <col min="6661" max="6661" width="2.42578125" style="6" customWidth="1"/>
    <col min="6662" max="6668" width="2.7109375" style="6" customWidth="1"/>
    <col min="6669" max="6669" width="4.85546875" style="6" customWidth="1"/>
    <col min="6670" max="6670" width="3.7109375" style="6" customWidth="1"/>
    <col min="6671" max="6671" width="5" style="6" customWidth="1"/>
    <col min="6672" max="6672" width="4.28515625" style="6" customWidth="1"/>
    <col min="6673" max="6674" width="4" style="6" customWidth="1"/>
    <col min="6675" max="6675" width="5.28515625" style="6" customWidth="1"/>
    <col min="6676" max="6677" width="1.7109375" style="6"/>
    <col min="6678" max="6680" width="2.7109375" style="6" customWidth="1"/>
    <col min="6681" max="6681" width="6.42578125" style="6" customWidth="1"/>
    <col min="6682" max="6682" width="9.28515625" style="6" customWidth="1"/>
    <col min="6683" max="6683" width="4.42578125" style="6" customWidth="1"/>
    <col min="6684" max="6685" width="0" style="6" hidden="1" customWidth="1"/>
    <col min="6686" max="6686" width="1.7109375" style="6"/>
    <col min="6687" max="6689" width="3" style="6" customWidth="1"/>
    <col min="6690" max="6696" width="1.7109375" style="6"/>
    <col min="6697" max="6697" width="3.85546875" style="6" customWidth="1"/>
    <col min="6698" max="6698" width="4.28515625" style="6" customWidth="1"/>
    <col min="6699" max="6700" width="1.7109375" style="6"/>
    <col min="6701" max="6701" width="3.85546875" style="6" customWidth="1"/>
    <col min="6702" max="6702" width="6" style="6" customWidth="1"/>
    <col min="6703" max="6703" width="3.140625" style="6" customWidth="1"/>
    <col min="6704" max="6704" width="1.7109375" style="6"/>
    <col min="6705" max="6705" width="8.42578125" style="6" customWidth="1"/>
    <col min="6706" max="6706" width="14.7109375" style="6" customWidth="1"/>
    <col min="6707" max="6707" width="0.140625" style="6" customWidth="1"/>
    <col min="6708" max="6708" width="3.7109375" style="6" customWidth="1"/>
    <col min="6709" max="6709" width="1.7109375" style="6"/>
    <col min="6710" max="6710" width="0.42578125" style="6" customWidth="1"/>
    <col min="6711" max="6713" width="1.28515625" style="6" customWidth="1"/>
    <col min="6714" max="6714" width="4.7109375" style="6" customWidth="1"/>
    <col min="6715" max="6715" width="1.28515625" style="6" customWidth="1"/>
    <col min="6716" max="6716" width="4.140625" style="6" customWidth="1"/>
    <col min="6717" max="6717" width="0" style="6" hidden="1" customWidth="1"/>
    <col min="6718" max="6718" width="4.85546875" style="6" customWidth="1"/>
    <col min="6719" max="6720" width="0" style="6" hidden="1" customWidth="1"/>
    <col min="6721" max="6721" width="4.7109375" style="6" customWidth="1"/>
    <col min="6722" max="6912" width="1.7109375" style="6"/>
    <col min="6913" max="6913" width="5.7109375" style="6" customWidth="1"/>
    <col min="6914" max="6914" width="1.7109375" style="6"/>
    <col min="6915" max="6915" width="2.7109375" style="6" customWidth="1"/>
    <col min="6916" max="6916" width="3.28515625" style="6" customWidth="1"/>
    <col min="6917" max="6917" width="2.42578125" style="6" customWidth="1"/>
    <col min="6918" max="6924" width="2.7109375" style="6" customWidth="1"/>
    <col min="6925" max="6925" width="4.85546875" style="6" customWidth="1"/>
    <col min="6926" max="6926" width="3.7109375" style="6" customWidth="1"/>
    <col min="6927" max="6927" width="5" style="6" customWidth="1"/>
    <col min="6928" max="6928" width="4.28515625" style="6" customWidth="1"/>
    <col min="6929" max="6930" width="4" style="6" customWidth="1"/>
    <col min="6931" max="6931" width="5.28515625" style="6" customWidth="1"/>
    <col min="6932" max="6933" width="1.7109375" style="6"/>
    <col min="6934" max="6936" width="2.7109375" style="6" customWidth="1"/>
    <col min="6937" max="6937" width="6.42578125" style="6" customWidth="1"/>
    <col min="6938" max="6938" width="9.28515625" style="6" customWidth="1"/>
    <col min="6939" max="6939" width="4.42578125" style="6" customWidth="1"/>
    <col min="6940" max="6941" width="0" style="6" hidden="1" customWidth="1"/>
    <col min="6942" max="6942" width="1.7109375" style="6"/>
    <col min="6943" max="6945" width="3" style="6" customWidth="1"/>
    <col min="6946" max="6952" width="1.7109375" style="6"/>
    <col min="6953" max="6953" width="3.85546875" style="6" customWidth="1"/>
    <col min="6954" max="6954" width="4.28515625" style="6" customWidth="1"/>
    <col min="6955" max="6956" width="1.7109375" style="6"/>
    <col min="6957" max="6957" width="3.85546875" style="6" customWidth="1"/>
    <col min="6958" max="6958" width="6" style="6" customWidth="1"/>
    <col min="6959" max="6959" width="3.140625" style="6" customWidth="1"/>
    <col min="6960" max="6960" width="1.7109375" style="6"/>
    <col min="6961" max="6961" width="8.42578125" style="6" customWidth="1"/>
    <col min="6962" max="6962" width="14.7109375" style="6" customWidth="1"/>
    <col min="6963" max="6963" width="0.140625" style="6" customWidth="1"/>
    <col min="6964" max="6964" width="3.7109375" style="6" customWidth="1"/>
    <col min="6965" max="6965" width="1.7109375" style="6"/>
    <col min="6966" max="6966" width="0.42578125" style="6" customWidth="1"/>
    <col min="6967" max="6969" width="1.28515625" style="6" customWidth="1"/>
    <col min="6970" max="6970" width="4.7109375" style="6" customWidth="1"/>
    <col min="6971" max="6971" width="1.28515625" style="6" customWidth="1"/>
    <col min="6972" max="6972" width="4.140625" style="6" customWidth="1"/>
    <col min="6973" max="6973" width="0" style="6" hidden="1" customWidth="1"/>
    <col min="6974" max="6974" width="4.85546875" style="6" customWidth="1"/>
    <col min="6975" max="6976" width="0" style="6" hidden="1" customWidth="1"/>
    <col min="6977" max="6977" width="4.7109375" style="6" customWidth="1"/>
    <col min="6978" max="7168" width="1.7109375" style="6"/>
    <col min="7169" max="7169" width="5.7109375" style="6" customWidth="1"/>
    <col min="7170" max="7170" width="1.7109375" style="6"/>
    <col min="7171" max="7171" width="2.7109375" style="6" customWidth="1"/>
    <col min="7172" max="7172" width="3.28515625" style="6" customWidth="1"/>
    <col min="7173" max="7173" width="2.42578125" style="6" customWidth="1"/>
    <col min="7174" max="7180" width="2.7109375" style="6" customWidth="1"/>
    <col min="7181" max="7181" width="4.85546875" style="6" customWidth="1"/>
    <col min="7182" max="7182" width="3.7109375" style="6" customWidth="1"/>
    <col min="7183" max="7183" width="5" style="6" customWidth="1"/>
    <col min="7184" max="7184" width="4.28515625" style="6" customWidth="1"/>
    <col min="7185" max="7186" width="4" style="6" customWidth="1"/>
    <col min="7187" max="7187" width="5.28515625" style="6" customWidth="1"/>
    <col min="7188" max="7189" width="1.7109375" style="6"/>
    <col min="7190" max="7192" width="2.7109375" style="6" customWidth="1"/>
    <col min="7193" max="7193" width="6.42578125" style="6" customWidth="1"/>
    <col min="7194" max="7194" width="9.28515625" style="6" customWidth="1"/>
    <col min="7195" max="7195" width="4.42578125" style="6" customWidth="1"/>
    <col min="7196" max="7197" width="0" style="6" hidden="1" customWidth="1"/>
    <col min="7198" max="7198" width="1.7109375" style="6"/>
    <col min="7199" max="7201" width="3" style="6" customWidth="1"/>
    <col min="7202" max="7208" width="1.7109375" style="6"/>
    <col min="7209" max="7209" width="3.85546875" style="6" customWidth="1"/>
    <col min="7210" max="7210" width="4.28515625" style="6" customWidth="1"/>
    <col min="7211" max="7212" width="1.7109375" style="6"/>
    <col min="7213" max="7213" width="3.85546875" style="6" customWidth="1"/>
    <col min="7214" max="7214" width="6" style="6" customWidth="1"/>
    <col min="7215" max="7215" width="3.140625" style="6" customWidth="1"/>
    <col min="7216" max="7216" width="1.7109375" style="6"/>
    <col min="7217" max="7217" width="8.42578125" style="6" customWidth="1"/>
    <col min="7218" max="7218" width="14.7109375" style="6" customWidth="1"/>
    <col min="7219" max="7219" width="0.140625" style="6" customWidth="1"/>
    <col min="7220" max="7220" width="3.7109375" style="6" customWidth="1"/>
    <col min="7221" max="7221" width="1.7109375" style="6"/>
    <col min="7222" max="7222" width="0.42578125" style="6" customWidth="1"/>
    <col min="7223" max="7225" width="1.28515625" style="6" customWidth="1"/>
    <col min="7226" max="7226" width="4.7109375" style="6" customWidth="1"/>
    <col min="7227" max="7227" width="1.28515625" style="6" customWidth="1"/>
    <col min="7228" max="7228" width="4.140625" style="6" customWidth="1"/>
    <col min="7229" max="7229" width="0" style="6" hidden="1" customWidth="1"/>
    <col min="7230" max="7230" width="4.85546875" style="6" customWidth="1"/>
    <col min="7231" max="7232" width="0" style="6" hidden="1" customWidth="1"/>
    <col min="7233" max="7233" width="4.7109375" style="6" customWidth="1"/>
    <col min="7234" max="7424" width="1.7109375" style="6"/>
    <col min="7425" max="7425" width="5.7109375" style="6" customWidth="1"/>
    <col min="7426" max="7426" width="1.7109375" style="6"/>
    <col min="7427" max="7427" width="2.7109375" style="6" customWidth="1"/>
    <col min="7428" max="7428" width="3.28515625" style="6" customWidth="1"/>
    <col min="7429" max="7429" width="2.42578125" style="6" customWidth="1"/>
    <col min="7430" max="7436" width="2.7109375" style="6" customWidth="1"/>
    <col min="7437" max="7437" width="4.85546875" style="6" customWidth="1"/>
    <col min="7438" max="7438" width="3.7109375" style="6" customWidth="1"/>
    <col min="7439" max="7439" width="5" style="6" customWidth="1"/>
    <col min="7440" max="7440" width="4.28515625" style="6" customWidth="1"/>
    <col min="7441" max="7442" width="4" style="6" customWidth="1"/>
    <col min="7443" max="7443" width="5.28515625" style="6" customWidth="1"/>
    <col min="7444" max="7445" width="1.7109375" style="6"/>
    <col min="7446" max="7448" width="2.7109375" style="6" customWidth="1"/>
    <col min="7449" max="7449" width="6.42578125" style="6" customWidth="1"/>
    <col min="7450" max="7450" width="9.28515625" style="6" customWidth="1"/>
    <col min="7451" max="7451" width="4.42578125" style="6" customWidth="1"/>
    <col min="7452" max="7453" width="0" style="6" hidden="1" customWidth="1"/>
    <col min="7454" max="7454" width="1.7109375" style="6"/>
    <col min="7455" max="7457" width="3" style="6" customWidth="1"/>
    <col min="7458" max="7464" width="1.7109375" style="6"/>
    <col min="7465" max="7465" width="3.85546875" style="6" customWidth="1"/>
    <col min="7466" max="7466" width="4.28515625" style="6" customWidth="1"/>
    <col min="7467" max="7468" width="1.7109375" style="6"/>
    <col min="7469" max="7469" width="3.85546875" style="6" customWidth="1"/>
    <col min="7470" max="7470" width="6" style="6" customWidth="1"/>
    <col min="7471" max="7471" width="3.140625" style="6" customWidth="1"/>
    <col min="7472" max="7472" width="1.7109375" style="6"/>
    <col min="7473" max="7473" width="8.42578125" style="6" customWidth="1"/>
    <col min="7474" max="7474" width="14.7109375" style="6" customWidth="1"/>
    <col min="7475" max="7475" width="0.140625" style="6" customWidth="1"/>
    <col min="7476" max="7476" width="3.7109375" style="6" customWidth="1"/>
    <col min="7477" max="7477" width="1.7109375" style="6"/>
    <col min="7478" max="7478" width="0.42578125" style="6" customWidth="1"/>
    <col min="7479" max="7481" width="1.28515625" style="6" customWidth="1"/>
    <col min="7482" max="7482" width="4.7109375" style="6" customWidth="1"/>
    <col min="7483" max="7483" width="1.28515625" style="6" customWidth="1"/>
    <col min="7484" max="7484" width="4.140625" style="6" customWidth="1"/>
    <col min="7485" max="7485" width="0" style="6" hidden="1" customWidth="1"/>
    <col min="7486" max="7486" width="4.85546875" style="6" customWidth="1"/>
    <col min="7487" max="7488" width="0" style="6" hidden="1" customWidth="1"/>
    <col min="7489" max="7489" width="4.7109375" style="6" customWidth="1"/>
    <col min="7490" max="7680" width="1.7109375" style="6"/>
    <col min="7681" max="7681" width="5.7109375" style="6" customWidth="1"/>
    <col min="7682" max="7682" width="1.7109375" style="6"/>
    <col min="7683" max="7683" width="2.7109375" style="6" customWidth="1"/>
    <col min="7684" max="7684" width="3.28515625" style="6" customWidth="1"/>
    <col min="7685" max="7685" width="2.42578125" style="6" customWidth="1"/>
    <col min="7686" max="7692" width="2.7109375" style="6" customWidth="1"/>
    <col min="7693" max="7693" width="4.85546875" style="6" customWidth="1"/>
    <col min="7694" max="7694" width="3.7109375" style="6" customWidth="1"/>
    <col min="7695" max="7695" width="5" style="6" customWidth="1"/>
    <col min="7696" max="7696" width="4.28515625" style="6" customWidth="1"/>
    <col min="7697" max="7698" width="4" style="6" customWidth="1"/>
    <col min="7699" max="7699" width="5.28515625" style="6" customWidth="1"/>
    <col min="7700" max="7701" width="1.7109375" style="6"/>
    <col min="7702" max="7704" width="2.7109375" style="6" customWidth="1"/>
    <col min="7705" max="7705" width="6.42578125" style="6" customWidth="1"/>
    <col min="7706" max="7706" width="9.28515625" style="6" customWidth="1"/>
    <col min="7707" max="7707" width="4.42578125" style="6" customWidth="1"/>
    <col min="7708" max="7709" width="0" style="6" hidden="1" customWidth="1"/>
    <col min="7710" max="7710" width="1.7109375" style="6"/>
    <col min="7711" max="7713" width="3" style="6" customWidth="1"/>
    <col min="7714" max="7720" width="1.7109375" style="6"/>
    <col min="7721" max="7721" width="3.85546875" style="6" customWidth="1"/>
    <col min="7722" max="7722" width="4.28515625" style="6" customWidth="1"/>
    <col min="7723" max="7724" width="1.7109375" style="6"/>
    <col min="7725" max="7725" width="3.85546875" style="6" customWidth="1"/>
    <col min="7726" max="7726" width="6" style="6" customWidth="1"/>
    <col min="7727" max="7727" width="3.140625" style="6" customWidth="1"/>
    <col min="7728" max="7728" width="1.7109375" style="6"/>
    <col min="7729" max="7729" width="8.42578125" style="6" customWidth="1"/>
    <col min="7730" max="7730" width="14.7109375" style="6" customWidth="1"/>
    <col min="7731" max="7731" width="0.140625" style="6" customWidth="1"/>
    <col min="7732" max="7732" width="3.7109375" style="6" customWidth="1"/>
    <col min="7733" max="7733" width="1.7109375" style="6"/>
    <col min="7734" max="7734" width="0.42578125" style="6" customWidth="1"/>
    <col min="7735" max="7737" width="1.28515625" style="6" customWidth="1"/>
    <col min="7738" max="7738" width="4.7109375" style="6" customWidth="1"/>
    <col min="7739" max="7739" width="1.28515625" style="6" customWidth="1"/>
    <col min="7740" max="7740" width="4.140625" style="6" customWidth="1"/>
    <col min="7741" max="7741" width="0" style="6" hidden="1" customWidth="1"/>
    <col min="7742" max="7742" width="4.85546875" style="6" customWidth="1"/>
    <col min="7743" max="7744" width="0" style="6" hidden="1" customWidth="1"/>
    <col min="7745" max="7745" width="4.7109375" style="6" customWidth="1"/>
    <col min="7746" max="7936" width="1.7109375" style="6"/>
    <col min="7937" max="7937" width="5.7109375" style="6" customWidth="1"/>
    <col min="7938" max="7938" width="1.7109375" style="6"/>
    <col min="7939" max="7939" width="2.7109375" style="6" customWidth="1"/>
    <col min="7940" max="7940" width="3.28515625" style="6" customWidth="1"/>
    <col min="7941" max="7941" width="2.42578125" style="6" customWidth="1"/>
    <col min="7942" max="7948" width="2.7109375" style="6" customWidth="1"/>
    <col min="7949" max="7949" width="4.85546875" style="6" customWidth="1"/>
    <col min="7950" max="7950" width="3.7109375" style="6" customWidth="1"/>
    <col min="7951" max="7951" width="5" style="6" customWidth="1"/>
    <col min="7952" max="7952" width="4.28515625" style="6" customWidth="1"/>
    <col min="7953" max="7954" width="4" style="6" customWidth="1"/>
    <col min="7955" max="7955" width="5.28515625" style="6" customWidth="1"/>
    <col min="7956" max="7957" width="1.7109375" style="6"/>
    <col min="7958" max="7960" width="2.7109375" style="6" customWidth="1"/>
    <col min="7961" max="7961" width="6.42578125" style="6" customWidth="1"/>
    <col min="7962" max="7962" width="9.28515625" style="6" customWidth="1"/>
    <col min="7963" max="7963" width="4.42578125" style="6" customWidth="1"/>
    <col min="7964" max="7965" width="0" style="6" hidden="1" customWidth="1"/>
    <col min="7966" max="7966" width="1.7109375" style="6"/>
    <col min="7967" max="7969" width="3" style="6" customWidth="1"/>
    <col min="7970" max="7976" width="1.7109375" style="6"/>
    <col min="7977" max="7977" width="3.85546875" style="6" customWidth="1"/>
    <col min="7978" max="7978" width="4.28515625" style="6" customWidth="1"/>
    <col min="7979" max="7980" width="1.7109375" style="6"/>
    <col min="7981" max="7981" width="3.85546875" style="6" customWidth="1"/>
    <col min="7982" max="7982" width="6" style="6" customWidth="1"/>
    <col min="7983" max="7983" width="3.140625" style="6" customWidth="1"/>
    <col min="7984" max="7984" width="1.7109375" style="6"/>
    <col min="7985" max="7985" width="8.42578125" style="6" customWidth="1"/>
    <col min="7986" max="7986" width="14.7109375" style="6" customWidth="1"/>
    <col min="7987" max="7987" width="0.140625" style="6" customWidth="1"/>
    <col min="7988" max="7988" width="3.7109375" style="6" customWidth="1"/>
    <col min="7989" max="7989" width="1.7109375" style="6"/>
    <col min="7990" max="7990" width="0.42578125" style="6" customWidth="1"/>
    <col min="7991" max="7993" width="1.28515625" style="6" customWidth="1"/>
    <col min="7994" max="7994" width="4.7109375" style="6" customWidth="1"/>
    <col min="7995" max="7995" width="1.28515625" style="6" customWidth="1"/>
    <col min="7996" max="7996" width="4.140625" style="6" customWidth="1"/>
    <col min="7997" max="7997" width="0" style="6" hidden="1" customWidth="1"/>
    <col min="7998" max="7998" width="4.85546875" style="6" customWidth="1"/>
    <col min="7999" max="8000" width="0" style="6" hidden="1" customWidth="1"/>
    <col min="8001" max="8001" width="4.7109375" style="6" customWidth="1"/>
    <col min="8002" max="8192" width="1.7109375" style="6"/>
    <col min="8193" max="8193" width="5.7109375" style="6" customWidth="1"/>
    <col min="8194" max="8194" width="1.7109375" style="6"/>
    <col min="8195" max="8195" width="2.7109375" style="6" customWidth="1"/>
    <col min="8196" max="8196" width="3.28515625" style="6" customWidth="1"/>
    <col min="8197" max="8197" width="2.42578125" style="6" customWidth="1"/>
    <col min="8198" max="8204" width="2.7109375" style="6" customWidth="1"/>
    <col min="8205" max="8205" width="4.85546875" style="6" customWidth="1"/>
    <col min="8206" max="8206" width="3.7109375" style="6" customWidth="1"/>
    <col min="8207" max="8207" width="5" style="6" customWidth="1"/>
    <col min="8208" max="8208" width="4.28515625" style="6" customWidth="1"/>
    <col min="8209" max="8210" width="4" style="6" customWidth="1"/>
    <col min="8211" max="8211" width="5.28515625" style="6" customWidth="1"/>
    <col min="8212" max="8213" width="1.7109375" style="6"/>
    <col min="8214" max="8216" width="2.7109375" style="6" customWidth="1"/>
    <col min="8217" max="8217" width="6.42578125" style="6" customWidth="1"/>
    <col min="8218" max="8218" width="9.28515625" style="6" customWidth="1"/>
    <col min="8219" max="8219" width="4.42578125" style="6" customWidth="1"/>
    <col min="8220" max="8221" width="0" style="6" hidden="1" customWidth="1"/>
    <col min="8222" max="8222" width="1.7109375" style="6"/>
    <col min="8223" max="8225" width="3" style="6" customWidth="1"/>
    <col min="8226" max="8232" width="1.7109375" style="6"/>
    <col min="8233" max="8233" width="3.85546875" style="6" customWidth="1"/>
    <col min="8234" max="8234" width="4.28515625" style="6" customWidth="1"/>
    <col min="8235" max="8236" width="1.7109375" style="6"/>
    <col min="8237" max="8237" width="3.85546875" style="6" customWidth="1"/>
    <col min="8238" max="8238" width="6" style="6" customWidth="1"/>
    <col min="8239" max="8239" width="3.140625" style="6" customWidth="1"/>
    <col min="8240" max="8240" width="1.7109375" style="6"/>
    <col min="8241" max="8241" width="8.42578125" style="6" customWidth="1"/>
    <col min="8242" max="8242" width="14.7109375" style="6" customWidth="1"/>
    <col min="8243" max="8243" width="0.140625" style="6" customWidth="1"/>
    <col min="8244" max="8244" width="3.7109375" style="6" customWidth="1"/>
    <col min="8245" max="8245" width="1.7109375" style="6"/>
    <col min="8246" max="8246" width="0.42578125" style="6" customWidth="1"/>
    <col min="8247" max="8249" width="1.28515625" style="6" customWidth="1"/>
    <col min="8250" max="8250" width="4.7109375" style="6" customWidth="1"/>
    <col min="8251" max="8251" width="1.28515625" style="6" customWidth="1"/>
    <col min="8252" max="8252" width="4.140625" style="6" customWidth="1"/>
    <col min="8253" max="8253" width="0" style="6" hidden="1" customWidth="1"/>
    <col min="8254" max="8254" width="4.85546875" style="6" customWidth="1"/>
    <col min="8255" max="8256" width="0" style="6" hidden="1" customWidth="1"/>
    <col min="8257" max="8257" width="4.7109375" style="6" customWidth="1"/>
    <col min="8258" max="8448" width="1.7109375" style="6"/>
    <col min="8449" max="8449" width="5.7109375" style="6" customWidth="1"/>
    <col min="8450" max="8450" width="1.7109375" style="6"/>
    <col min="8451" max="8451" width="2.7109375" style="6" customWidth="1"/>
    <col min="8452" max="8452" width="3.28515625" style="6" customWidth="1"/>
    <col min="8453" max="8453" width="2.42578125" style="6" customWidth="1"/>
    <col min="8454" max="8460" width="2.7109375" style="6" customWidth="1"/>
    <col min="8461" max="8461" width="4.85546875" style="6" customWidth="1"/>
    <col min="8462" max="8462" width="3.7109375" style="6" customWidth="1"/>
    <col min="8463" max="8463" width="5" style="6" customWidth="1"/>
    <col min="8464" max="8464" width="4.28515625" style="6" customWidth="1"/>
    <col min="8465" max="8466" width="4" style="6" customWidth="1"/>
    <col min="8467" max="8467" width="5.28515625" style="6" customWidth="1"/>
    <col min="8468" max="8469" width="1.7109375" style="6"/>
    <col min="8470" max="8472" width="2.7109375" style="6" customWidth="1"/>
    <col min="8473" max="8473" width="6.42578125" style="6" customWidth="1"/>
    <col min="8474" max="8474" width="9.28515625" style="6" customWidth="1"/>
    <col min="8475" max="8475" width="4.42578125" style="6" customWidth="1"/>
    <col min="8476" max="8477" width="0" style="6" hidden="1" customWidth="1"/>
    <col min="8478" max="8478" width="1.7109375" style="6"/>
    <col min="8479" max="8481" width="3" style="6" customWidth="1"/>
    <col min="8482" max="8488" width="1.7109375" style="6"/>
    <col min="8489" max="8489" width="3.85546875" style="6" customWidth="1"/>
    <col min="8490" max="8490" width="4.28515625" style="6" customWidth="1"/>
    <col min="8491" max="8492" width="1.7109375" style="6"/>
    <col min="8493" max="8493" width="3.85546875" style="6" customWidth="1"/>
    <col min="8494" max="8494" width="6" style="6" customWidth="1"/>
    <col min="8495" max="8495" width="3.140625" style="6" customWidth="1"/>
    <col min="8496" max="8496" width="1.7109375" style="6"/>
    <col min="8497" max="8497" width="8.42578125" style="6" customWidth="1"/>
    <col min="8498" max="8498" width="14.7109375" style="6" customWidth="1"/>
    <col min="8499" max="8499" width="0.140625" style="6" customWidth="1"/>
    <col min="8500" max="8500" width="3.7109375" style="6" customWidth="1"/>
    <col min="8501" max="8501" width="1.7109375" style="6"/>
    <col min="8502" max="8502" width="0.42578125" style="6" customWidth="1"/>
    <col min="8503" max="8505" width="1.28515625" style="6" customWidth="1"/>
    <col min="8506" max="8506" width="4.7109375" style="6" customWidth="1"/>
    <col min="8507" max="8507" width="1.28515625" style="6" customWidth="1"/>
    <col min="8508" max="8508" width="4.140625" style="6" customWidth="1"/>
    <col min="8509" max="8509" width="0" style="6" hidden="1" customWidth="1"/>
    <col min="8510" max="8510" width="4.85546875" style="6" customWidth="1"/>
    <col min="8511" max="8512" width="0" style="6" hidden="1" customWidth="1"/>
    <col min="8513" max="8513" width="4.7109375" style="6" customWidth="1"/>
    <col min="8514" max="8704" width="1.7109375" style="6"/>
    <col min="8705" max="8705" width="5.7109375" style="6" customWidth="1"/>
    <col min="8706" max="8706" width="1.7109375" style="6"/>
    <col min="8707" max="8707" width="2.7109375" style="6" customWidth="1"/>
    <col min="8708" max="8708" width="3.28515625" style="6" customWidth="1"/>
    <col min="8709" max="8709" width="2.42578125" style="6" customWidth="1"/>
    <col min="8710" max="8716" width="2.7109375" style="6" customWidth="1"/>
    <col min="8717" max="8717" width="4.85546875" style="6" customWidth="1"/>
    <col min="8718" max="8718" width="3.7109375" style="6" customWidth="1"/>
    <col min="8719" max="8719" width="5" style="6" customWidth="1"/>
    <col min="8720" max="8720" width="4.28515625" style="6" customWidth="1"/>
    <col min="8721" max="8722" width="4" style="6" customWidth="1"/>
    <col min="8723" max="8723" width="5.28515625" style="6" customWidth="1"/>
    <col min="8724" max="8725" width="1.7109375" style="6"/>
    <col min="8726" max="8728" width="2.7109375" style="6" customWidth="1"/>
    <col min="8729" max="8729" width="6.42578125" style="6" customWidth="1"/>
    <col min="8730" max="8730" width="9.28515625" style="6" customWidth="1"/>
    <col min="8731" max="8731" width="4.42578125" style="6" customWidth="1"/>
    <col min="8732" max="8733" width="0" style="6" hidden="1" customWidth="1"/>
    <col min="8734" max="8734" width="1.7109375" style="6"/>
    <col min="8735" max="8737" width="3" style="6" customWidth="1"/>
    <col min="8738" max="8744" width="1.7109375" style="6"/>
    <col min="8745" max="8745" width="3.85546875" style="6" customWidth="1"/>
    <col min="8746" max="8746" width="4.28515625" style="6" customWidth="1"/>
    <col min="8747" max="8748" width="1.7109375" style="6"/>
    <col min="8749" max="8749" width="3.85546875" style="6" customWidth="1"/>
    <col min="8750" max="8750" width="6" style="6" customWidth="1"/>
    <col min="8751" max="8751" width="3.140625" style="6" customWidth="1"/>
    <col min="8752" max="8752" width="1.7109375" style="6"/>
    <col min="8753" max="8753" width="8.42578125" style="6" customWidth="1"/>
    <col min="8754" max="8754" width="14.7109375" style="6" customWidth="1"/>
    <col min="8755" max="8755" width="0.140625" style="6" customWidth="1"/>
    <col min="8756" max="8756" width="3.7109375" style="6" customWidth="1"/>
    <col min="8757" max="8757" width="1.7109375" style="6"/>
    <col min="8758" max="8758" width="0.42578125" style="6" customWidth="1"/>
    <col min="8759" max="8761" width="1.28515625" style="6" customWidth="1"/>
    <col min="8762" max="8762" width="4.7109375" style="6" customWidth="1"/>
    <col min="8763" max="8763" width="1.28515625" style="6" customWidth="1"/>
    <col min="8764" max="8764" width="4.140625" style="6" customWidth="1"/>
    <col min="8765" max="8765" width="0" style="6" hidden="1" customWidth="1"/>
    <col min="8766" max="8766" width="4.85546875" style="6" customWidth="1"/>
    <col min="8767" max="8768" width="0" style="6" hidden="1" customWidth="1"/>
    <col min="8769" max="8769" width="4.7109375" style="6" customWidth="1"/>
    <col min="8770" max="8960" width="1.7109375" style="6"/>
    <col min="8961" max="8961" width="5.7109375" style="6" customWidth="1"/>
    <col min="8962" max="8962" width="1.7109375" style="6"/>
    <col min="8963" max="8963" width="2.7109375" style="6" customWidth="1"/>
    <col min="8964" max="8964" width="3.28515625" style="6" customWidth="1"/>
    <col min="8965" max="8965" width="2.42578125" style="6" customWidth="1"/>
    <col min="8966" max="8972" width="2.7109375" style="6" customWidth="1"/>
    <col min="8973" max="8973" width="4.85546875" style="6" customWidth="1"/>
    <col min="8974" max="8974" width="3.7109375" style="6" customWidth="1"/>
    <col min="8975" max="8975" width="5" style="6" customWidth="1"/>
    <col min="8976" max="8976" width="4.28515625" style="6" customWidth="1"/>
    <col min="8977" max="8978" width="4" style="6" customWidth="1"/>
    <col min="8979" max="8979" width="5.28515625" style="6" customWidth="1"/>
    <col min="8980" max="8981" width="1.7109375" style="6"/>
    <col min="8982" max="8984" width="2.7109375" style="6" customWidth="1"/>
    <col min="8985" max="8985" width="6.42578125" style="6" customWidth="1"/>
    <col min="8986" max="8986" width="9.28515625" style="6" customWidth="1"/>
    <col min="8987" max="8987" width="4.42578125" style="6" customWidth="1"/>
    <col min="8988" max="8989" width="0" style="6" hidden="1" customWidth="1"/>
    <col min="8990" max="8990" width="1.7109375" style="6"/>
    <col min="8991" max="8993" width="3" style="6" customWidth="1"/>
    <col min="8994" max="9000" width="1.7109375" style="6"/>
    <col min="9001" max="9001" width="3.85546875" style="6" customWidth="1"/>
    <col min="9002" max="9002" width="4.28515625" style="6" customWidth="1"/>
    <col min="9003" max="9004" width="1.7109375" style="6"/>
    <col min="9005" max="9005" width="3.85546875" style="6" customWidth="1"/>
    <col min="9006" max="9006" width="6" style="6" customWidth="1"/>
    <col min="9007" max="9007" width="3.140625" style="6" customWidth="1"/>
    <col min="9008" max="9008" width="1.7109375" style="6"/>
    <col min="9009" max="9009" width="8.42578125" style="6" customWidth="1"/>
    <col min="9010" max="9010" width="14.7109375" style="6" customWidth="1"/>
    <col min="9011" max="9011" width="0.140625" style="6" customWidth="1"/>
    <col min="9012" max="9012" width="3.7109375" style="6" customWidth="1"/>
    <col min="9013" max="9013" width="1.7109375" style="6"/>
    <col min="9014" max="9014" width="0.42578125" style="6" customWidth="1"/>
    <col min="9015" max="9017" width="1.28515625" style="6" customWidth="1"/>
    <col min="9018" max="9018" width="4.7109375" style="6" customWidth="1"/>
    <col min="9019" max="9019" width="1.28515625" style="6" customWidth="1"/>
    <col min="9020" max="9020" width="4.140625" style="6" customWidth="1"/>
    <col min="9021" max="9021" width="0" style="6" hidden="1" customWidth="1"/>
    <col min="9022" max="9022" width="4.85546875" style="6" customWidth="1"/>
    <col min="9023" max="9024" width="0" style="6" hidden="1" customWidth="1"/>
    <col min="9025" max="9025" width="4.7109375" style="6" customWidth="1"/>
    <col min="9026" max="9216" width="1.7109375" style="6"/>
    <col min="9217" max="9217" width="5.7109375" style="6" customWidth="1"/>
    <col min="9218" max="9218" width="1.7109375" style="6"/>
    <col min="9219" max="9219" width="2.7109375" style="6" customWidth="1"/>
    <col min="9220" max="9220" width="3.28515625" style="6" customWidth="1"/>
    <col min="9221" max="9221" width="2.42578125" style="6" customWidth="1"/>
    <col min="9222" max="9228" width="2.7109375" style="6" customWidth="1"/>
    <col min="9229" max="9229" width="4.85546875" style="6" customWidth="1"/>
    <col min="9230" max="9230" width="3.7109375" style="6" customWidth="1"/>
    <col min="9231" max="9231" width="5" style="6" customWidth="1"/>
    <col min="9232" max="9232" width="4.28515625" style="6" customWidth="1"/>
    <col min="9233" max="9234" width="4" style="6" customWidth="1"/>
    <col min="9235" max="9235" width="5.28515625" style="6" customWidth="1"/>
    <col min="9236" max="9237" width="1.7109375" style="6"/>
    <col min="9238" max="9240" width="2.7109375" style="6" customWidth="1"/>
    <col min="9241" max="9241" width="6.42578125" style="6" customWidth="1"/>
    <col min="9242" max="9242" width="9.28515625" style="6" customWidth="1"/>
    <col min="9243" max="9243" width="4.42578125" style="6" customWidth="1"/>
    <col min="9244" max="9245" width="0" style="6" hidden="1" customWidth="1"/>
    <col min="9246" max="9246" width="1.7109375" style="6"/>
    <col min="9247" max="9249" width="3" style="6" customWidth="1"/>
    <col min="9250" max="9256" width="1.7109375" style="6"/>
    <col min="9257" max="9257" width="3.85546875" style="6" customWidth="1"/>
    <col min="9258" max="9258" width="4.28515625" style="6" customWidth="1"/>
    <col min="9259" max="9260" width="1.7109375" style="6"/>
    <col min="9261" max="9261" width="3.85546875" style="6" customWidth="1"/>
    <col min="9262" max="9262" width="6" style="6" customWidth="1"/>
    <col min="9263" max="9263" width="3.140625" style="6" customWidth="1"/>
    <col min="9264" max="9264" width="1.7109375" style="6"/>
    <col min="9265" max="9265" width="8.42578125" style="6" customWidth="1"/>
    <col min="9266" max="9266" width="14.7109375" style="6" customWidth="1"/>
    <col min="9267" max="9267" width="0.140625" style="6" customWidth="1"/>
    <col min="9268" max="9268" width="3.7109375" style="6" customWidth="1"/>
    <col min="9269" max="9269" width="1.7109375" style="6"/>
    <col min="9270" max="9270" width="0.42578125" style="6" customWidth="1"/>
    <col min="9271" max="9273" width="1.28515625" style="6" customWidth="1"/>
    <col min="9274" max="9274" width="4.7109375" style="6" customWidth="1"/>
    <col min="9275" max="9275" width="1.28515625" style="6" customWidth="1"/>
    <col min="9276" max="9276" width="4.140625" style="6" customWidth="1"/>
    <col min="9277" max="9277" width="0" style="6" hidden="1" customWidth="1"/>
    <col min="9278" max="9278" width="4.85546875" style="6" customWidth="1"/>
    <col min="9279" max="9280" width="0" style="6" hidden="1" customWidth="1"/>
    <col min="9281" max="9281" width="4.7109375" style="6" customWidth="1"/>
    <col min="9282" max="9472" width="1.7109375" style="6"/>
    <col min="9473" max="9473" width="5.7109375" style="6" customWidth="1"/>
    <col min="9474" max="9474" width="1.7109375" style="6"/>
    <col min="9475" max="9475" width="2.7109375" style="6" customWidth="1"/>
    <col min="9476" max="9476" width="3.28515625" style="6" customWidth="1"/>
    <col min="9477" max="9477" width="2.42578125" style="6" customWidth="1"/>
    <col min="9478" max="9484" width="2.7109375" style="6" customWidth="1"/>
    <col min="9485" max="9485" width="4.85546875" style="6" customWidth="1"/>
    <col min="9486" max="9486" width="3.7109375" style="6" customWidth="1"/>
    <col min="9487" max="9487" width="5" style="6" customWidth="1"/>
    <col min="9488" max="9488" width="4.28515625" style="6" customWidth="1"/>
    <col min="9489" max="9490" width="4" style="6" customWidth="1"/>
    <col min="9491" max="9491" width="5.28515625" style="6" customWidth="1"/>
    <col min="9492" max="9493" width="1.7109375" style="6"/>
    <col min="9494" max="9496" width="2.7109375" style="6" customWidth="1"/>
    <col min="9497" max="9497" width="6.42578125" style="6" customWidth="1"/>
    <col min="9498" max="9498" width="9.28515625" style="6" customWidth="1"/>
    <col min="9499" max="9499" width="4.42578125" style="6" customWidth="1"/>
    <col min="9500" max="9501" width="0" style="6" hidden="1" customWidth="1"/>
    <col min="9502" max="9502" width="1.7109375" style="6"/>
    <col min="9503" max="9505" width="3" style="6" customWidth="1"/>
    <col min="9506" max="9512" width="1.7109375" style="6"/>
    <col min="9513" max="9513" width="3.85546875" style="6" customWidth="1"/>
    <col min="9514" max="9514" width="4.28515625" style="6" customWidth="1"/>
    <col min="9515" max="9516" width="1.7109375" style="6"/>
    <col min="9517" max="9517" width="3.85546875" style="6" customWidth="1"/>
    <col min="9518" max="9518" width="6" style="6" customWidth="1"/>
    <col min="9519" max="9519" width="3.140625" style="6" customWidth="1"/>
    <col min="9520" max="9520" width="1.7109375" style="6"/>
    <col min="9521" max="9521" width="8.42578125" style="6" customWidth="1"/>
    <col min="9522" max="9522" width="14.7109375" style="6" customWidth="1"/>
    <col min="9523" max="9523" width="0.140625" style="6" customWidth="1"/>
    <col min="9524" max="9524" width="3.7109375" style="6" customWidth="1"/>
    <col min="9525" max="9525" width="1.7109375" style="6"/>
    <col min="9526" max="9526" width="0.42578125" style="6" customWidth="1"/>
    <col min="9527" max="9529" width="1.28515625" style="6" customWidth="1"/>
    <col min="9530" max="9530" width="4.7109375" style="6" customWidth="1"/>
    <col min="9531" max="9531" width="1.28515625" style="6" customWidth="1"/>
    <col min="9532" max="9532" width="4.140625" style="6" customWidth="1"/>
    <col min="9533" max="9533" width="0" style="6" hidden="1" customWidth="1"/>
    <col min="9534" max="9534" width="4.85546875" style="6" customWidth="1"/>
    <col min="9535" max="9536" width="0" style="6" hidden="1" customWidth="1"/>
    <col min="9537" max="9537" width="4.7109375" style="6" customWidth="1"/>
    <col min="9538" max="9728" width="1.7109375" style="6"/>
    <col min="9729" max="9729" width="5.7109375" style="6" customWidth="1"/>
    <col min="9730" max="9730" width="1.7109375" style="6"/>
    <col min="9731" max="9731" width="2.7109375" style="6" customWidth="1"/>
    <col min="9732" max="9732" width="3.28515625" style="6" customWidth="1"/>
    <col min="9733" max="9733" width="2.42578125" style="6" customWidth="1"/>
    <col min="9734" max="9740" width="2.7109375" style="6" customWidth="1"/>
    <col min="9741" max="9741" width="4.85546875" style="6" customWidth="1"/>
    <col min="9742" max="9742" width="3.7109375" style="6" customWidth="1"/>
    <col min="9743" max="9743" width="5" style="6" customWidth="1"/>
    <col min="9744" max="9744" width="4.28515625" style="6" customWidth="1"/>
    <col min="9745" max="9746" width="4" style="6" customWidth="1"/>
    <col min="9747" max="9747" width="5.28515625" style="6" customWidth="1"/>
    <col min="9748" max="9749" width="1.7109375" style="6"/>
    <col min="9750" max="9752" width="2.7109375" style="6" customWidth="1"/>
    <col min="9753" max="9753" width="6.42578125" style="6" customWidth="1"/>
    <col min="9754" max="9754" width="9.28515625" style="6" customWidth="1"/>
    <col min="9755" max="9755" width="4.42578125" style="6" customWidth="1"/>
    <col min="9756" max="9757" width="0" style="6" hidden="1" customWidth="1"/>
    <col min="9758" max="9758" width="1.7109375" style="6"/>
    <col min="9759" max="9761" width="3" style="6" customWidth="1"/>
    <col min="9762" max="9768" width="1.7109375" style="6"/>
    <col min="9769" max="9769" width="3.85546875" style="6" customWidth="1"/>
    <col min="9770" max="9770" width="4.28515625" style="6" customWidth="1"/>
    <col min="9771" max="9772" width="1.7109375" style="6"/>
    <col min="9773" max="9773" width="3.85546875" style="6" customWidth="1"/>
    <col min="9774" max="9774" width="6" style="6" customWidth="1"/>
    <col min="9775" max="9775" width="3.140625" style="6" customWidth="1"/>
    <col min="9776" max="9776" width="1.7109375" style="6"/>
    <col min="9777" max="9777" width="8.42578125" style="6" customWidth="1"/>
    <col min="9778" max="9778" width="14.7109375" style="6" customWidth="1"/>
    <col min="9779" max="9779" width="0.140625" style="6" customWidth="1"/>
    <col min="9780" max="9780" width="3.7109375" style="6" customWidth="1"/>
    <col min="9781" max="9781" width="1.7109375" style="6"/>
    <col min="9782" max="9782" width="0.42578125" style="6" customWidth="1"/>
    <col min="9783" max="9785" width="1.28515625" style="6" customWidth="1"/>
    <col min="9786" max="9786" width="4.7109375" style="6" customWidth="1"/>
    <col min="9787" max="9787" width="1.28515625" style="6" customWidth="1"/>
    <col min="9788" max="9788" width="4.140625" style="6" customWidth="1"/>
    <col min="9789" max="9789" width="0" style="6" hidden="1" customWidth="1"/>
    <col min="9790" max="9790" width="4.85546875" style="6" customWidth="1"/>
    <col min="9791" max="9792" width="0" style="6" hidden="1" customWidth="1"/>
    <col min="9793" max="9793" width="4.7109375" style="6" customWidth="1"/>
    <col min="9794" max="9984" width="1.7109375" style="6"/>
    <col min="9985" max="9985" width="5.7109375" style="6" customWidth="1"/>
    <col min="9986" max="9986" width="1.7109375" style="6"/>
    <col min="9987" max="9987" width="2.7109375" style="6" customWidth="1"/>
    <col min="9988" max="9988" width="3.28515625" style="6" customWidth="1"/>
    <col min="9989" max="9989" width="2.42578125" style="6" customWidth="1"/>
    <col min="9990" max="9996" width="2.7109375" style="6" customWidth="1"/>
    <col min="9997" max="9997" width="4.85546875" style="6" customWidth="1"/>
    <col min="9998" max="9998" width="3.7109375" style="6" customWidth="1"/>
    <col min="9999" max="9999" width="5" style="6" customWidth="1"/>
    <col min="10000" max="10000" width="4.28515625" style="6" customWidth="1"/>
    <col min="10001" max="10002" width="4" style="6" customWidth="1"/>
    <col min="10003" max="10003" width="5.28515625" style="6" customWidth="1"/>
    <col min="10004" max="10005" width="1.7109375" style="6"/>
    <col min="10006" max="10008" width="2.7109375" style="6" customWidth="1"/>
    <col min="10009" max="10009" width="6.42578125" style="6" customWidth="1"/>
    <col min="10010" max="10010" width="9.28515625" style="6" customWidth="1"/>
    <col min="10011" max="10011" width="4.42578125" style="6" customWidth="1"/>
    <col min="10012" max="10013" width="0" style="6" hidden="1" customWidth="1"/>
    <col min="10014" max="10014" width="1.7109375" style="6"/>
    <col min="10015" max="10017" width="3" style="6" customWidth="1"/>
    <col min="10018" max="10024" width="1.7109375" style="6"/>
    <col min="10025" max="10025" width="3.85546875" style="6" customWidth="1"/>
    <col min="10026" max="10026" width="4.28515625" style="6" customWidth="1"/>
    <col min="10027" max="10028" width="1.7109375" style="6"/>
    <col min="10029" max="10029" width="3.85546875" style="6" customWidth="1"/>
    <col min="10030" max="10030" width="6" style="6" customWidth="1"/>
    <col min="10031" max="10031" width="3.140625" style="6" customWidth="1"/>
    <col min="10032" max="10032" width="1.7109375" style="6"/>
    <col min="10033" max="10033" width="8.42578125" style="6" customWidth="1"/>
    <col min="10034" max="10034" width="14.7109375" style="6" customWidth="1"/>
    <col min="10035" max="10035" width="0.140625" style="6" customWidth="1"/>
    <col min="10036" max="10036" width="3.7109375" style="6" customWidth="1"/>
    <col min="10037" max="10037" width="1.7109375" style="6"/>
    <col min="10038" max="10038" width="0.42578125" style="6" customWidth="1"/>
    <col min="10039" max="10041" width="1.28515625" style="6" customWidth="1"/>
    <col min="10042" max="10042" width="4.7109375" style="6" customWidth="1"/>
    <col min="10043" max="10043" width="1.28515625" style="6" customWidth="1"/>
    <col min="10044" max="10044" width="4.140625" style="6" customWidth="1"/>
    <col min="10045" max="10045" width="0" style="6" hidden="1" customWidth="1"/>
    <col min="10046" max="10046" width="4.85546875" style="6" customWidth="1"/>
    <col min="10047" max="10048" width="0" style="6" hidden="1" customWidth="1"/>
    <col min="10049" max="10049" width="4.7109375" style="6" customWidth="1"/>
    <col min="10050" max="10240" width="1.7109375" style="6"/>
    <col min="10241" max="10241" width="5.7109375" style="6" customWidth="1"/>
    <col min="10242" max="10242" width="1.7109375" style="6"/>
    <col min="10243" max="10243" width="2.7109375" style="6" customWidth="1"/>
    <col min="10244" max="10244" width="3.28515625" style="6" customWidth="1"/>
    <col min="10245" max="10245" width="2.42578125" style="6" customWidth="1"/>
    <col min="10246" max="10252" width="2.7109375" style="6" customWidth="1"/>
    <col min="10253" max="10253" width="4.85546875" style="6" customWidth="1"/>
    <col min="10254" max="10254" width="3.7109375" style="6" customWidth="1"/>
    <col min="10255" max="10255" width="5" style="6" customWidth="1"/>
    <col min="10256" max="10256" width="4.28515625" style="6" customWidth="1"/>
    <col min="10257" max="10258" width="4" style="6" customWidth="1"/>
    <col min="10259" max="10259" width="5.28515625" style="6" customWidth="1"/>
    <col min="10260" max="10261" width="1.7109375" style="6"/>
    <col min="10262" max="10264" width="2.7109375" style="6" customWidth="1"/>
    <col min="10265" max="10265" width="6.42578125" style="6" customWidth="1"/>
    <col min="10266" max="10266" width="9.28515625" style="6" customWidth="1"/>
    <col min="10267" max="10267" width="4.42578125" style="6" customWidth="1"/>
    <col min="10268" max="10269" width="0" style="6" hidden="1" customWidth="1"/>
    <col min="10270" max="10270" width="1.7109375" style="6"/>
    <col min="10271" max="10273" width="3" style="6" customWidth="1"/>
    <col min="10274" max="10280" width="1.7109375" style="6"/>
    <col min="10281" max="10281" width="3.85546875" style="6" customWidth="1"/>
    <col min="10282" max="10282" width="4.28515625" style="6" customWidth="1"/>
    <col min="10283" max="10284" width="1.7109375" style="6"/>
    <col min="10285" max="10285" width="3.85546875" style="6" customWidth="1"/>
    <col min="10286" max="10286" width="6" style="6" customWidth="1"/>
    <col min="10287" max="10287" width="3.140625" style="6" customWidth="1"/>
    <col min="10288" max="10288" width="1.7109375" style="6"/>
    <col min="10289" max="10289" width="8.42578125" style="6" customWidth="1"/>
    <col min="10290" max="10290" width="14.7109375" style="6" customWidth="1"/>
    <col min="10291" max="10291" width="0.140625" style="6" customWidth="1"/>
    <col min="10292" max="10292" width="3.7109375" style="6" customWidth="1"/>
    <col min="10293" max="10293" width="1.7109375" style="6"/>
    <col min="10294" max="10294" width="0.42578125" style="6" customWidth="1"/>
    <col min="10295" max="10297" width="1.28515625" style="6" customWidth="1"/>
    <col min="10298" max="10298" width="4.7109375" style="6" customWidth="1"/>
    <col min="10299" max="10299" width="1.28515625" style="6" customWidth="1"/>
    <col min="10300" max="10300" width="4.140625" style="6" customWidth="1"/>
    <col min="10301" max="10301" width="0" style="6" hidden="1" customWidth="1"/>
    <col min="10302" max="10302" width="4.85546875" style="6" customWidth="1"/>
    <col min="10303" max="10304" width="0" style="6" hidden="1" customWidth="1"/>
    <col min="10305" max="10305" width="4.7109375" style="6" customWidth="1"/>
    <col min="10306" max="10496" width="1.7109375" style="6"/>
    <col min="10497" max="10497" width="5.7109375" style="6" customWidth="1"/>
    <col min="10498" max="10498" width="1.7109375" style="6"/>
    <col min="10499" max="10499" width="2.7109375" style="6" customWidth="1"/>
    <col min="10500" max="10500" width="3.28515625" style="6" customWidth="1"/>
    <col min="10501" max="10501" width="2.42578125" style="6" customWidth="1"/>
    <col min="10502" max="10508" width="2.7109375" style="6" customWidth="1"/>
    <col min="10509" max="10509" width="4.85546875" style="6" customWidth="1"/>
    <col min="10510" max="10510" width="3.7109375" style="6" customWidth="1"/>
    <col min="10511" max="10511" width="5" style="6" customWidth="1"/>
    <col min="10512" max="10512" width="4.28515625" style="6" customWidth="1"/>
    <col min="10513" max="10514" width="4" style="6" customWidth="1"/>
    <col min="10515" max="10515" width="5.28515625" style="6" customWidth="1"/>
    <col min="10516" max="10517" width="1.7109375" style="6"/>
    <col min="10518" max="10520" width="2.7109375" style="6" customWidth="1"/>
    <col min="10521" max="10521" width="6.42578125" style="6" customWidth="1"/>
    <col min="10522" max="10522" width="9.28515625" style="6" customWidth="1"/>
    <col min="10523" max="10523" width="4.42578125" style="6" customWidth="1"/>
    <col min="10524" max="10525" width="0" style="6" hidden="1" customWidth="1"/>
    <col min="10526" max="10526" width="1.7109375" style="6"/>
    <col min="10527" max="10529" width="3" style="6" customWidth="1"/>
    <col min="10530" max="10536" width="1.7109375" style="6"/>
    <col min="10537" max="10537" width="3.85546875" style="6" customWidth="1"/>
    <col min="10538" max="10538" width="4.28515625" style="6" customWidth="1"/>
    <col min="10539" max="10540" width="1.7109375" style="6"/>
    <col min="10541" max="10541" width="3.85546875" style="6" customWidth="1"/>
    <col min="10542" max="10542" width="6" style="6" customWidth="1"/>
    <col min="10543" max="10543" width="3.140625" style="6" customWidth="1"/>
    <col min="10544" max="10544" width="1.7109375" style="6"/>
    <col min="10545" max="10545" width="8.42578125" style="6" customWidth="1"/>
    <col min="10546" max="10546" width="14.7109375" style="6" customWidth="1"/>
    <col min="10547" max="10547" width="0.140625" style="6" customWidth="1"/>
    <col min="10548" max="10548" width="3.7109375" style="6" customWidth="1"/>
    <col min="10549" max="10549" width="1.7109375" style="6"/>
    <col min="10550" max="10550" width="0.42578125" style="6" customWidth="1"/>
    <col min="10551" max="10553" width="1.28515625" style="6" customWidth="1"/>
    <col min="10554" max="10554" width="4.7109375" style="6" customWidth="1"/>
    <col min="10555" max="10555" width="1.28515625" style="6" customWidth="1"/>
    <col min="10556" max="10556" width="4.140625" style="6" customWidth="1"/>
    <col min="10557" max="10557" width="0" style="6" hidden="1" customWidth="1"/>
    <col min="10558" max="10558" width="4.85546875" style="6" customWidth="1"/>
    <col min="10559" max="10560" width="0" style="6" hidden="1" customWidth="1"/>
    <col min="10561" max="10561" width="4.7109375" style="6" customWidth="1"/>
    <col min="10562" max="10752" width="1.7109375" style="6"/>
    <col min="10753" max="10753" width="5.7109375" style="6" customWidth="1"/>
    <col min="10754" max="10754" width="1.7109375" style="6"/>
    <col min="10755" max="10755" width="2.7109375" style="6" customWidth="1"/>
    <col min="10756" max="10756" width="3.28515625" style="6" customWidth="1"/>
    <col min="10757" max="10757" width="2.42578125" style="6" customWidth="1"/>
    <col min="10758" max="10764" width="2.7109375" style="6" customWidth="1"/>
    <col min="10765" max="10765" width="4.85546875" style="6" customWidth="1"/>
    <col min="10766" max="10766" width="3.7109375" style="6" customWidth="1"/>
    <col min="10767" max="10767" width="5" style="6" customWidth="1"/>
    <col min="10768" max="10768" width="4.28515625" style="6" customWidth="1"/>
    <col min="10769" max="10770" width="4" style="6" customWidth="1"/>
    <col min="10771" max="10771" width="5.28515625" style="6" customWidth="1"/>
    <col min="10772" max="10773" width="1.7109375" style="6"/>
    <col min="10774" max="10776" width="2.7109375" style="6" customWidth="1"/>
    <col min="10777" max="10777" width="6.42578125" style="6" customWidth="1"/>
    <col min="10778" max="10778" width="9.28515625" style="6" customWidth="1"/>
    <col min="10779" max="10779" width="4.42578125" style="6" customWidth="1"/>
    <col min="10780" max="10781" width="0" style="6" hidden="1" customWidth="1"/>
    <col min="10782" max="10782" width="1.7109375" style="6"/>
    <col min="10783" max="10785" width="3" style="6" customWidth="1"/>
    <col min="10786" max="10792" width="1.7109375" style="6"/>
    <col min="10793" max="10793" width="3.85546875" style="6" customWidth="1"/>
    <col min="10794" max="10794" width="4.28515625" style="6" customWidth="1"/>
    <col min="10795" max="10796" width="1.7109375" style="6"/>
    <col min="10797" max="10797" width="3.85546875" style="6" customWidth="1"/>
    <col min="10798" max="10798" width="6" style="6" customWidth="1"/>
    <col min="10799" max="10799" width="3.140625" style="6" customWidth="1"/>
    <col min="10800" max="10800" width="1.7109375" style="6"/>
    <col min="10801" max="10801" width="8.42578125" style="6" customWidth="1"/>
    <col min="10802" max="10802" width="14.7109375" style="6" customWidth="1"/>
    <col min="10803" max="10803" width="0.140625" style="6" customWidth="1"/>
    <col min="10804" max="10804" width="3.7109375" style="6" customWidth="1"/>
    <col min="10805" max="10805" width="1.7109375" style="6"/>
    <col min="10806" max="10806" width="0.42578125" style="6" customWidth="1"/>
    <col min="10807" max="10809" width="1.28515625" style="6" customWidth="1"/>
    <col min="10810" max="10810" width="4.7109375" style="6" customWidth="1"/>
    <col min="10811" max="10811" width="1.28515625" style="6" customWidth="1"/>
    <col min="10812" max="10812" width="4.140625" style="6" customWidth="1"/>
    <col min="10813" max="10813" width="0" style="6" hidden="1" customWidth="1"/>
    <col min="10814" max="10814" width="4.85546875" style="6" customWidth="1"/>
    <col min="10815" max="10816" width="0" style="6" hidden="1" customWidth="1"/>
    <col min="10817" max="10817" width="4.7109375" style="6" customWidth="1"/>
    <col min="10818" max="11008" width="1.7109375" style="6"/>
    <col min="11009" max="11009" width="5.7109375" style="6" customWidth="1"/>
    <col min="11010" max="11010" width="1.7109375" style="6"/>
    <col min="11011" max="11011" width="2.7109375" style="6" customWidth="1"/>
    <col min="11012" max="11012" width="3.28515625" style="6" customWidth="1"/>
    <col min="11013" max="11013" width="2.42578125" style="6" customWidth="1"/>
    <col min="11014" max="11020" width="2.7109375" style="6" customWidth="1"/>
    <col min="11021" max="11021" width="4.85546875" style="6" customWidth="1"/>
    <col min="11022" max="11022" width="3.7109375" style="6" customWidth="1"/>
    <col min="11023" max="11023" width="5" style="6" customWidth="1"/>
    <col min="11024" max="11024" width="4.28515625" style="6" customWidth="1"/>
    <col min="11025" max="11026" width="4" style="6" customWidth="1"/>
    <col min="11027" max="11027" width="5.28515625" style="6" customWidth="1"/>
    <col min="11028" max="11029" width="1.7109375" style="6"/>
    <col min="11030" max="11032" width="2.7109375" style="6" customWidth="1"/>
    <col min="11033" max="11033" width="6.42578125" style="6" customWidth="1"/>
    <col min="11034" max="11034" width="9.28515625" style="6" customWidth="1"/>
    <col min="11035" max="11035" width="4.42578125" style="6" customWidth="1"/>
    <col min="11036" max="11037" width="0" style="6" hidden="1" customWidth="1"/>
    <col min="11038" max="11038" width="1.7109375" style="6"/>
    <col min="11039" max="11041" width="3" style="6" customWidth="1"/>
    <col min="11042" max="11048" width="1.7109375" style="6"/>
    <col min="11049" max="11049" width="3.85546875" style="6" customWidth="1"/>
    <col min="11050" max="11050" width="4.28515625" style="6" customWidth="1"/>
    <col min="11051" max="11052" width="1.7109375" style="6"/>
    <col min="11053" max="11053" width="3.85546875" style="6" customWidth="1"/>
    <col min="11054" max="11054" width="6" style="6" customWidth="1"/>
    <col min="11055" max="11055" width="3.140625" style="6" customWidth="1"/>
    <col min="11056" max="11056" width="1.7109375" style="6"/>
    <col min="11057" max="11057" width="8.42578125" style="6" customWidth="1"/>
    <col min="11058" max="11058" width="14.7109375" style="6" customWidth="1"/>
    <col min="11059" max="11059" width="0.140625" style="6" customWidth="1"/>
    <col min="11060" max="11060" width="3.7109375" style="6" customWidth="1"/>
    <col min="11061" max="11061" width="1.7109375" style="6"/>
    <col min="11062" max="11062" width="0.42578125" style="6" customWidth="1"/>
    <col min="11063" max="11065" width="1.28515625" style="6" customWidth="1"/>
    <col min="11066" max="11066" width="4.7109375" style="6" customWidth="1"/>
    <col min="11067" max="11067" width="1.28515625" style="6" customWidth="1"/>
    <col min="11068" max="11068" width="4.140625" style="6" customWidth="1"/>
    <col min="11069" max="11069" width="0" style="6" hidden="1" customWidth="1"/>
    <col min="11070" max="11070" width="4.85546875" style="6" customWidth="1"/>
    <col min="11071" max="11072" width="0" style="6" hidden="1" customWidth="1"/>
    <col min="11073" max="11073" width="4.7109375" style="6" customWidth="1"/>
    <col min="11074" max="11264" width="1.7109375" style="6"/>
    <col min="11265" max="11265" width="5.7109375" style="6" customWidth="1"/>
    <col min="11266" max="11266" width="1.7109375" style="6"/>
    <col min="11267" max="11267" width="2.7109375" style="6" customWidth="1"/>
    <col min="11268" max="11268" width="3.28515625" style="6" customWidth="1"/>
    <col min="11269" max="11269" width="2.42578125" style="6" customWidth="1"/>
    <col min="11270" max="11276" width="2.7109375" style="6" customWidth="1"/>
    <col min="11277" max="11277" width="4.85546875" style="6" customWidth="1"/>
    <col min="11278" max="11278" width="3.7109375" style="6" customWidth="1"/>
    <col min="11279" max="11279" width="5" style="6" customWidth="1"/>
    <col min="11280" max="11280" width="4.28515625" style="6" customWidth="1"/>
    <col min="11281" max="11282" width="4" style="6" customWidth="1"/>
    <col min="11283" max="11283" width="5.28515625" style="6" customWidth="1"/>
    <col min="11284" max="11285" width="1.7109375" style="6"/>
    <col min="11286" max="11288" width="2.7109375" style="6" customWidth="1"/>
    <col min="11289" max="11289" width="6.42578125" style="6" customWidth="1"/>
    <col min="11290" max="11290" width="9.28515625" style="6" customWidth="1"/>
    <col min="11291" max="11291" width="4.42578125" style="6" customWidth="1"/>
    <col min="11292" max="11293" width="0" style="6" hidden="1" customWidth="1"/>
    <col min="11294" max="11294" width="1.7109375" style="6"/>
    <col min="11295" max="11297" width="3" style="6" customWidth="1"/>
    <col min="11298" max="11304" width="1.7109375" style="6"/>
    <col min="11305" max="11305" width="3.85546875" style="6" customWidth="1"/>
    <col min="11306" max="11306" width="4.28515625" style="6" customWidth="1"/>
    <col min="11307" max="11308" width="1.7109375" style="6"/>
    <col min="11309" max="11309" width="3.85546875" style="6" customWidth="1"/>
    <col min="11310" max="11310" width="6" style="6" customWidth="1"/>
    <col min="11311" max="11311" width="3.140625" style="6" customWidth="1"/>
    <col min="11312" max="11312" width="1.7109375" style="6"/>
    <col min="11313" max="11313" width="8.42578125" style="6" customWidth="1"/>
    <col min="11314" max="11314" width="14.7109375" style="6" customWidth="1"/>
    <col min="11315" max="11315" width="0.140625" style="6" customWidth="1"/>
    <col min="11316" max="11316" width="3.7109375" style="6" customWidth="1"/>
    <col min="11317" max="11317" width="1.7109375" style="6"/>
    <col min="11318" max="11318" width="0.42578125" style="6" customWidth="1"/>
    <col min="11319" max="11321" width="1.28515625" style="6" customWidth="1"/>
    <col min="11322" max="11322" width="4.7109375" style="6" customWidth="1"/>
    <col min="11323" max="11323" width="1.28515625" style="6" customWidth="1"/>
    <col min="11324" max="11324" width="4.140625" style="6" customWidth="1"/>
    <col min="11325" max="11325" width="0" style="6" hidden="1" customWidth="1"/>
    <col min="11326" max="11326" width="4.85546875" style="6" customWidth="1"/>
    <col min="11327" max="11328" width="0" style="6" hidden="1" customWidth="1"/>
    <col min="11329" max="11329" width="4.7109375" style="6" customWidth="1"/>
    <col min="11330" max="11520" width="1.7109375" style="6"/>
    <col min="11521" max="11521" width="5.7109375" style="6" customWidth="1"/>
    <col min="11522" max="11522" width="1.7109375" style="6"/>
    <col min="11523" max="11523" width="2.7109375" style="6" customWidth="1"/>
    <col min="11524" max="11524" width="3.28515625" style="6" customWidth="1"/>
    <col min="11525" max="11525" width="2.42578125" style="6" customWidth="1"/>
    <col min="11526" max="11532" width="2.7109375" style="6" customWidth="1"/>
    <col min="11533" max="11533" width="4.85546875" style="6" customWidth="1"/>
    <col min="11534" max="11534" width="3.7109375" style="6" customWidth="1"/>
    <col min="11535" max="11535" width="5" style="6" customWidth="1"/>
    <col min="11536" max="11536" width="4.28515625" style="6" customWidth="1"/>
    <col min="11537" max="11538" width="4" style="6" customWidth="1"/>
    <col min="11539" max="11539" width="5.28515625" style="6" customWidth="1"/>
    <col min="11540" max="11541" width="1.7109375" style="6"/>
    <col min="11542" max="11544" width="2.7109375" style="6" customWidth="1"/>
    <col min="11545" max="11545" width="6.42578125" style="6" customWidth="1"/>
    <col min="11546" max="11546" width="9.28515625" style="6" customWidth="1"/>
    <col min="11547" max="11547" width="4.42578125" style="6" customWidth="1"/>
    <col min="11548" max="11549" width="0" style="6" hidden="1" customWidth="1"/>
    <col min="11550" max="11550" width="1.7109375" style="6"/>
    <col min="11551" max="11553" width="3" style="6" customWidth="1"/>
    <col min="11554" max="11560" width="1.7109375" style="6"/>
    <col min="11561" max="11561" width="3.85546875" style="6" customWidth="1"/>
    <col min="11562" max="11562" width="4.28515625" style="6" customWidth="1"/>
    <col min="11563" max="11564" width="1.7109375" style="6"/>
    <col min="11565" max="11565" width="3.85546875" style="6" customWidth="1"/>
    <col min="11566" max="11566" width="6" style="6" customWidth="1"/>
    <col min="11567" max="11567" width="3.140625" style="6" customWidth="1"/>
    <col min="11568" max="11568" width="1.7109375" style="6"/>
    <col min="11569" max="11569" width="8.42578125" style="6" customWidth="1"/>
    <col min="11570" max="11570" width="14.7109375" style="6" customWidth="1"/>
    <col min="11571" max="11571" width="0.140625" style="6" customWidth="1"/>
    <col min="11572" max="11572" width="3.7109375" style="6" customWidth="1"/>
    <col min="11573" max="11573" width="1.7109375" style="6"/>
    <col min="11574" max="11574" width="0.42578125" style="6" customWidth="1"/>
    <col min="11575" max="11577" width="1.28515625" style="6" customWidth="1"/>
    <col min="11578" max="11578" width="4.7109375" style="6" customWidth="1"/>
    <col min="11579" max="11579" width="1.28515625" style="6" customWidth="1"/>
    <col min="11580" max="11580" width="4.140625" style="6" customWidth="1"/>
    <col min="11581" max="11581" width="0" style="6" hidden="1" customWidth="1"/>
    <col min="11582" max="11582" width="4.85546875" style="6" customWidth="1"/>
    <col min="11583" max="11584" width="0" style="6" hidden="1" customWidth="1"/>
    <col min="11585" max="11585" width="4.7109375" style="6" customWidth="1"/>
    <col min="11586" max="11776" width="1.7109375" style="6"/>
    <col min="11777" max="11777" width="5.7109375" style="6" customWidth="1"/>
    <col min="11778" max="11778" width="1.7109375" style="6"/>
    <col min="11779" max="11779" width="2.7109375" style="6" customWidth="1"/>
    <col min="11780" max="11780" width="3.28515625" style="6" customWidth="1"/>
    <col min="11781" max="11781" width="2.42578125" style="6" customWidth="1"/>
    <col min="11782" max="11788" width="2.7109375" style="6" customWidth="1"/>
    <col min="11789" max="11789" width="4.85546875" style="6" customWidth="1"/>
    <col min="11790" max="11790" width="3.7109375" style="6" customWidth="1"/>
    <col min="11791" max="11791" width="5" style="6" customWidth="1"/>
    <col min="11792" max="11792" width="4.28515625" style="6" customWidth="1"/>
    <col min="11793" max="11794" width="4" style="6" customWidth="1"/>
    <col min="11795" max="11795" width="5.28515625" style="6" customWidth="1"/>
    <col min="11796" max="11797" width="1.7109375" style="6"/>
    <col min="11798" max="11800" width="2.7109375" style="6" customWidth="1"/>
    <col min="11801" max="11801" width="6.42578125" style="6" customWidth="1"/>
    <col min="11802" max="11802" width="9.28515625" style="6" customWidth="1"/>
    <col min="11803" max="11803" width="4.42578125" style="6" customWidth="1"/>
    <col min="11804" max="11805" width="0" style="6" hidden="1" customWidth="1"/>
    <col min="11806" max="11806" width="1.7109375" style="6"/>
    <col min="11807" max="11809" width="3" style="6" customWidth="1"/>
    <col min="11810" max="11816" width="1.7109375" style="6"/>
    <col min="11817" max="11817" width="3.85546875" style="6" customWidth="1"/>
    <col min="11818" max="11818" width="4.28515625" style="6" customWidth="1"/>
    <col min="11819" max="11820" width="1.7109375" style="6"/>
    <col min="11821" max="11821" width="3.85546875" style="6" customWidth="1"/>
    <col min="11822" max="11822" width="6" style="6" customWidth="1"/>
    <col min="11823" max="11823" width="3.140625" style="6" customWidth="1"/>
    <col min="11824" max="11824" width="1.7109375" style="6"/>
    <col min="11825" max="11825" width="8.42578125" style="6" customWidth="1"/>
    <col min="11826" max="11826" width="14.7109375" style="6" customWidth="1"/>
    <col min="11827" max="11827" width="0.140625" style="6" customWidth="1"/>
    <col min="11828" max="11828" width="3.7109375" style="6" customWidth="1"/>
    <col min="11829" max="11829" width="1.7109375" style="6"/>
    <col min="11830" max="11830" width="0.42578125" style="6" customWidth="1"/>
    <col min="11831" max="11833" width="1.28515625" style="6" customWidth="1"/>
    <col min="11834" max="11834" width="4.7109375" style="6" customWidth="1"/>
    <col min="11835" max="11835" width="1.28515625" style="6" customWidth="1"/>
    <col min="11836" max="11836" width="4.140625" style="6" customWidth="1"/>
    <col min="11837" max="11837" width="0" style="6" hidden="1" customWidth="1"/>
    <col min="11838" max="11838" width="4.85546875" style="6" customWidth="1"/>
    <col min="11839" max="11840" width="0" style="6" hidden="1" customWidth="1"/>
    <col min="11841" max="11841" width="4.7109375" style="6" customWidth="1"/>
    <col min="11842" max="12032" width="1.7109375" style="6"/>
    <col min="12033" max="12033" width="5.7109375" style="6" customWidth="1"/>
    <col min="12034" max="12034" width="1.7109375" style="6"/>
    <col min="12035" max="12035" width="2.7109375" style="6" customWidth="1"/>
    <col min="12036" max="12036" width="3.28515625" style="6" customWidth="1"/>
    <col min="12037" max="12037" width="2.42578125" style="6" customWidth="1"/>
    <col min="12038" max="12044" width="2.7109375" style="6" customWidth="1"/>
    <col min="12045" max="12045" width="4.85546875" style="6" customWidth="1"/>
    <col min="12046" max="12046" width="3.7109375" style="6" customWidth="1"/>
    <col min="12047" max="12047" width="5" style="6" customWidth="1"/>
    <col min="12048" max="12048" width="4.28515625" style="6" customWidth="1"/>
    <col min="12049" max="12050" width="4" style="6" customWidth="1"/>
    <col min="12051" max="12051" width="5.28515625" style="6" customWidth="1"/>
    <col min="12052" max="12053" width="1.7109375" style="6"/>
    <col min="12054" max="12056" width="2.7109375" style="6" customWidth="1"/>
    <col min="12057" max="12057" width="6.42578125" style="6" customWidth="1"/>
    <col min="12058" max="12058" width="9.28515625" style="6" customWidth="1"/>
    <col min="12059" max="12059" width="4.42578125" style="6" customWidth="1"/>
    <col min="12060" max="12061" width="0" style="6" hidden="1" customWidth="1"/>
    <col min="12062" max="12062" width="1.7109375" style="6"/>
    <col min="12063" max="12065" width="3" style="6" customWidth="1"/>
    <col min="12066" max="12072" width="1.7109375" style="6"/>
    <col min="12073" max="12073" width="3.85546875" style="6" customWidth="1"/>
    <col min="12074" max="12074" width="4.28515625" style="6" customWidth="1"/>
    <col min="12075" max="12076" width="1.7109375" style="6"/>
    <col min="12077" max="12077" width="3.85546875" style="6" customWidth="1"/>
    <col min="12078" max="12078" width="6" style="6" customWidth="1"/>
    <col min="12079" max="12079" width="3.140625" style="6" customWidth="1"/>
    <col min="12080" max="12080" width="1.7109375" style="6"/>
    <col min="12081" max="12081" width="8.42578125" style="6" customWidth="1"/>
    <col min="12082" max="12082" width="14.7109375" style="6" customWidth="1"/>
    <col min="12083" max="12083" width="0.140625" style="6" customWidth="1"/>
    <col min="12084" max="12084" width="3.7109375" style="6" customWidth="1"/>
    <col min="12085" max="12085" width="1.7109375" style="6"/>
    <col min="12086" max="12086" width="0.42578125" style="6" customWidth="1"/>
    <col min="12087" max="12089" width="1.28515625" style="6" customWidth="1"/>
    <col min="12090" max="12090" width="4.7109375" style="6" customWidth="1"/>
    <col min="12091" max="12091" width="1.28515625" style="6" customWidth="1"/>
    <col min="12092" max="12092" width="4.140625" style="6" customWidth="1"/>
    <col min="12093" max="12093" width="0" style="6" hidden="1" customWidth="1"/>
    <col min="12094" max="12094" width="4.85546875" style="6" customWidth="1"/>
    <col min="12095" max="12096" width="0" style="6" hidden="1" customWidth="1"/>
    <col min="12097" max="12097" width="4.7109375" style="6" customWidth="1"/>
    <col min="12098" max="12288" width="1.7109375" style="6"/>
    <col min="12289" max="12289" width="5.7109375" style="6" customWidth="1"/>
    <col min="12290" max="12290" width="1.7109375" style="6"/>
    <col min="12291" max="12291" width="2.7109375" style="6" customWidth="1"/>
    <col min="12292" max="12292" width="3.28515625" style="6" customWidth="1"/>
    <col min="12293" max="12293" width="2.42578125" style="6" customWidth="1"/>
    <col min="12294" max="12300" width="2.7109375" style="6" customWidth="1"/>
    <col min="12301" max="12301" width="4.85546875" style="6" customWidth="1"/>
    <col min="12302" max="12302" width="3.7109375" style="6" customWidth="1"/>
    <col min="12303" max="12303" width="5" style="6" customWidth="1"/>
    <col min="12304" max="12304" width="4.28515625" style="6" customWidth="1"/>
    <col min="12305" max="12306" width="4" style="6" customWidth="1"/>
    <col min="12307" max="12307" width="5.28515625" style="6" customWidth="1"/>
    <col min="12308" max="12309" width="1.7109375" style="6"/>
    <col min="12310" max="12312" width="2.7109375" style="6" customWidth="1"/>
    <col min="12313" max="12313" width="6.42578125" style="6" customWidth="1"/>
    <col min="12314" max="12314" width="9.28515625" style="6" customWidth="1"/>
    <col min="12315" max="12315" width="4.42578125" style="6" customWidth="1"/>
    <col min="12316" max="12317" width="0" style="6" hidden="1" customWidth="1"/>
    <col min="12318" max="12318" width="1.7109375" style="6"/>
    <col min="12319" max="12321" width="3" style="6" customWidth="1"/>
    <col min="12322" max="12328" width="1.7109375" style="6"/>
    <col min="12329" max="12329" width="3.85546875" style="6" customWidth="1"/>
    <col min="12330" max="12330" width="4.28515625" style="6" customWidth="1"/>
    <col min="12331" max="12332" width="1.7109375" style="6"/>
    <col min="12333" max="12333" width="3.85546875" style="6" customWidth="1"/>
    <col min="12334" max="12334" width="6" style="6" customWidth="1"/>
    <col min="12335" max="12335" width="3.140625" style="6" customWidth="1"/>
    <col min="12336" max="12336" width="1.7109375" style="6"/>
    <col min="12337" max="12337" width="8.42578125" style="6" customWidth="1"/>
    <col min="12338" max="12338" width="14.7109375" style="6" customWidth="1"/>
    <col min="12339" max="12339" width="0.140625" style="6" customWidth="1"/>
    <col min="12340" max="12340" width="3.7109375" style="6" customWidth="1"/>
    <col min="12341" max="12341" width="1.7109375" style="6"/>
    <col min="12342" max="12342" width="0.42578125" style="6" customWidth="1"/>
    <col min="12343" max="12345" width="1.28515625" style="6" customWidth="1"/>
    <col min="12346" max="12346" width="4.7109375" style="6" customWidth="1"/>
    <col min="12347" max="12347" width="1.28515625" style="6" customWidth="1"/>
    <col min="12348" max="12348" width="4.140625" style="6" customWidth="1"/>
    <col min="12349" max="12349" width="0" style="6" hidden="1" customWidth="1"/>
    <col min="12350" max="12350" width="4.85546875" style="6" customWidth="1"/>
    <col min="12351" max="12352" width="0" style="6" hidden="1" customWidth="1"/>
    <col min="12353" max="12353" width="4.7109375" style="6" customWidth="1"/>
    <col min="12354" max="12544" width="1.7109375" style="6"/>
    <col min="12545" max="12545" width="5.7109375" style="6" customWidth="1"/>
    <col min="12546" max="12546" width="1.7109375" style="6"/>
    <col min="12547" max="12547" width="2.7109375" style="6" customWidth="1"/>
    <col min="12548" max="12548" width="3.28515625" style="6" customWidth="1"/>
    <col min="12549" max="12549" width="2.42578125" style="6" customWidth="1"/>
    <col min="12550" max="12556" width="2.7109375" style="6" customWidth="1"/>
    <col min="12557" max="12557" width="4.85546875" style="6" customWidth="1"/>
    <col min="12558" max="12558" width="3.7109375" style="6" customWidth="1"/>
    <col min="12559" max="12559" width="5" style="6" customWidth="1"/>
    <col min="12560" max="12560" width="4.28515625" style="6" customWidth="1"/>
    <col min="12561" max="12562" width="4" style="6" customWidth="1"/>
    <col min="12563" max="12563" width="5.28515625" style="6" customWidth="1"/>
    <col min="12564" max="12565" width="1.7109375" style="6"/>
    <col min="12566" max="12568" width="2.7109375" style="6" customWidth="1"/>
    <col min="12569" max="12569" width="6.42578125" style="6" customWidth="1"/>
    <col min="12570" max="12570" width="9.28515625" style="6" customWidth="1"/>
    <col min="12571" max="12571" width="4.42578125" style="6" customWidth="1"/>
    <col min="12572" max="12573" width="0" style="6" hidden="1" customWidth="1"/>
    <col min="12574" max="12574" width="1.7109375" style="6"/>
    <col min="12575" max="12577" width="3" style="6" customWidth="1"/>
    <col min="12578" max="12584" width="1.7109375" style="6"/>
    <col min="12585" max="12585" width="3.85546875" style="6" customWidth="1"/>
    <col min="12586" max="12586" width="4.28515625" style="6" customWidth="1"/>
    <col min="12587" max="12588" width="1.7109375" style="6"/>
    <col min="12589" max="12589" width="3.85546875" style="6" customWidth="1"/>
    <col min="12590" max="12590" width="6" style="6" customWidth="1"/>
    <col min="12591" max="12591" width="3.140625" style="6" customWidth="1"/>
    <col min="12592" max="12592" width="1.7109375" style="6"/>
    <col min="12593" max="12593" width="8.42578125" style="6" customWidth="1"/>
    <col min="12594" max="12594" width="14.7109375" style="6" customWidth="1"/>
    <col min="12595" max="12595" width="0.140625" style="6" customWidth="1"/>
    <col min="12596" max="12596" width="3.7109375" style="6" customWidth="1"/>
    <col min="12597" max="12597" width="1.7109375" style="6"/>
    <col min="12598" max="12598" width="0.42578125" style="6" customWidth="1"/>
    <col min="12599" max="12601" width="1.28515625" style="6" customWidth="1"/>
    <col min="12602" max="12602" width="4.7109375" style="6" customWidth="1"/>
    <col min="12603" max="12603" width="1.28515625" style="6" customWidth="1"/>
    <col min="12604" max="12604" width="4.140625" style="6" customWidth="1"/>
    <col min="12605" max="12605" width="0" style="6" hidden="1" customWidth="1"/>
    <col min="12606" max="12606" width="4.85546875" style="6" customWidth="1"/>
    <col min="12607" max="12608" width="0" style="6" hidden="1" customWidth="1"/>
    <col min="12609" max="12609" width="4.7109375" style="6" customWidth="1"/>
    <col min="12610" max="12800" width="1.7109375" style="6"/>
    <col min="12801" max="12801" width="5.7109375" style="6" customWidth="1"/>
    <col min="12802" max="12802" width="1.7109375" style="6"/>
    <col min="12803" max="12803" width="2.7109375" style="6" customWidth="1"/>
    <col min="12804" max="12804" width="3.28515625" style="6" customWidth="1"/>
    <col min="12805" max="12805" width="2.42578125" style="6" customWidth="1"/>
    <col min="12806" max="12812" width="2.7109375" style="6" customWidth="1"/>
    <col min="12813" max="12813" width="4.85546875" style="6" customWidth="1"/>
    <col min="12814" max="12814" width="3.7109375" style="6" customWidth="1"/>
    <col min="12815" max="12815" width="5" style="6" customWidth="1"/>
    <col min="12816" max="12816" width="4.28515625" style="6" customWidth="1"/>
    <col min="12817" max="12818" width="4" style="6" customWidth="1"/>
    <col min="12819" max="12819" width="5.28515625" style="6" customWidth="1"/>
    <col min="12820" max="12821" width="1.7109375" style="6"/>
    <col min="12822" max="12824" width="2.7109375" style="6" customWidth="1"/>
    <col min="12825" max="12825" width="6.42578125" style="6" customWidth="1"/>
    <col min="12826" max="12826" width="9.28515625" style="6" customWidth="1"/>
    <col min="12827" max="12827" width="4.42578125" style="6" customWidth="1"/>
    <col min="12828" max="12829" width="0" style="6" hidden="1" customWidth="1"/>
    <col min="12830" max="12830" width="1.7109375" style="6"/>
    <col min="12831" max="12833" width="3" style="6" customWidth="1"/>
    <col min="12834" max="12840" width="1.7109375" style="6"/>
    <col min="12841" max="12841" width="3.85546875" style="6" customWidth="1"/>
    <col min="12842" max="12842" width="4.28515625" style="6" customWidth="1"/>
    <col min="12843" max="12844" width="1.7109375" style="6"/>
    <col min="12845" max="12845" width="3.85546875" style="6" customWidth="1"/>
    <col min="12846" max="12846" width="6" style="6" customWidth="1"/>
    <col min="12847" max="12847" width="3.140625" style="6" customWidth="1"/>
    <col min="12848" max="12848" width="1.7109375" style="6"/>
    <col min="12849" max="12849" width="8.42578125" style="6" customWidth="1"/>
    <col min="12850" max="12850" width="14.7109375" style="6" customWidth="1"/>
    <col min="12851" max="12851" width="0.140625" style="6" customWidth="1"/>
    <col min="12852" max="12852" width="3.7109375" style="6" customWidth="1"/>
    <col min="12853" max="12853" width="1.7109375" style="6"/>
    <col min="12854" max="12854" width="0.42578125" style="6" customWidth="1"/>
    <col min="12855" max="12857" width="1.28515625" style="6" customWidth="1"/>
    <col min="12858" max="12858" width="4.7109375" style="6" customWidth="1"/>
    <col min="12859" max="12859" width="1.28515625" style="6" customWidth="1"/>
    <col min="12860" max="12860" width="4.140625" style="6" customWidth="1"/>
    <col min="12861" max="12861" width="0" style="6" hidden="1" customWidth="1"/>
    <col min="12862" max="12862" width="4.85546875" style="6" customWidth="1"/>
    <col min="12863" max="12864" width="0" style="6" hidden="1" customWidth="1"/>
    <col min="12865" max="12865" width="4.7109375" style="6" customWidth="1"/>
    <col min="12866" max="13056" width="1.7109375" style="6"/>
    <col min="13057" max="13057" width="5.7109375" style="6" customWidth="1"/>
    <col min="13058" max="13058" width="1.7109375" style="6"/>
    <col min="13059" max="13059" width="2.7109375" style="6" customWidth="1"/>
    <col min="13060" max="13060" width="3.28515625" style="6" customWidth="1"/>
    <col min="13061" max="13061" width="2.42578125" style="6" customWidth="1"/>
    <col min="13062" max="13068" width="2.7109375" style="6" customWidth="1"/>
    <col min="13069" max="13069" width="4.85546875" style="6" customWidth="1"/>
    <col min="13070" max="13070" width="3.7109375" style="6" customWidth="1"/>
    <col min="13071" max="13071" width="5" style="6" customWidth="1"/>
    <col min="13072" max="13072" width="4.28515625" style="6" customWidth="1"/>
    <col min="13073" max="13074" width="4" style="6" customWidth="1"/>
    <col min="13075" max="13075" width="5.28515625" style="6" customWidth="1"/>
    <col min="13076" max="13077" width="1.7109375" style="6"/>
    <col min="13078" max="13080" width="2.7109375" style="6" customWidth="1"/>
    <col min="13081" max="13081" width="6.42578125" style="6" customWidth="1"/>
    <col min="13082" max="13082" width="9.28515625" style="6" customWidth="1"/>
    <col min="13083" max="13083" width="4.42578125" style="6" customWidth="1"/>
    <col min="13084" max="13085" width="0" style="6" hidden="1" customWidth="1"/>
    <col min="13086" max="13086" width="1.7109375" style="6"/>
    <col min="13087" max="13089" width="3" style="6" customWidth="1"/>
    <col min="13090" max="13096" width="1.7109375" style="6"/>
    <col min="13097" max="13097" width="3.85546875" style="6" customWidth="1"/>
    <col min="13098" max="13098" width="4.28515625" style="6" customWidth="1"/>
    <col min="13099" max="13100" width="1.7109375" style="6"/>
    <col min="13101" max="13101" width="3.85546875" style="6" customWidth="1"/>
    <col min="13102" max="13102" width="6" style="6" customWidth="1"/>
    <col min="13103" max="13103" width="3.140625" style="6" customWidth="1"/>
    <col min="13104" max="13104" width="1.7109375" style="6"/>
    <col min="13105" max="13105" width="8.42578125" style="6" customWidth="1"/>
    <col min="13106" max="13106" width="14.7109375" style="6" customWidth="1"/>
    <col min="13107" max="13107" width="0.140625" style="6" customWidth="1"/>
    <col min="13108" max="13108" width="3.7109375" style="6" customWidth="1"/>
    <col min="13109" max="13109" width="1.7109375" style="6"/>
    <col min="13110" max="13110" width="0.42578125" style="6" customWidth="1"/>
    <col min="13111" max="13113" width="1.28515625" style="6" customWidth="1"/>
    <col min="13114" max="13114" width="4.7109375" style="6" customWidth="1"/>
    <col min="13115" max="13115" width="1.28515625" style="6" customWidth="1"/>
    <col min="13116" max="13116" width="4.140625" style="6" customWidth="1"/>
    <col min="13117" max="13117" width="0" style="6" hidden="1" customWidth="1"/>
    <col min="13118" max="13118" width="4.85546875" style="6" customWidth="1"/>
    <col min="13119" max="13120" width="0" style="6" hidden="1" customWidth="1"/>
    <col min="13121" max="13121" width="4.7109375" style="6" customWidth="1"/>
    <col min="13122" max="13312" width="1.7109375" style="6"/>
    <col min="13313" max="13313" width="5.7109375" style="6" customWidth="1"/>
    <col min="13314" max="13314" width="1.7109375" style="6"/>
    <col min="13315" max="13315" width="2.7109375" style="6" customWidth="1"/>
    <col min="13316" max="13316" width="3.28515625" style="6" customWidth="1"/>
    <col min="13317" max="13317" width="2.42578125" style="6" customWidth="1"/>
    <col min="13318" max="13324" width="2.7109375" style="6" customWidth="1"/>
    <col min="13325" max="13325" width="4.85546875" style="6" customWidth="1"/>
    <col min="13326" max="13326" width="3.7109375" style="6" customWidth="1"/>
    <col min="13327" max="13327" width="5" style="6" customWidth="1"/>
    <col min="13328" max="13328" width="4.28515625" style="6" customWidth="1"/>
    <col min="13329" max="13330" width="4" style="6" customWidth="1"/>
    <col min="13331" max="13331" width="5.28515625" style="6" customWidth="1"/>
    <col min="13332" max="13333" width="1.7109375" style="6"/>
    <col min="13334" max="13336" width="2.7109375" style="6" customWidth="1"/>
    <col min="13337" max="13337" width="6.42578125" style="6" customWidth="1"/>
    <col min="13338" max="13338" width="9.28515625" style="6" customWidth="1"/>
    <col min="13339" max="13339" width="4.42578125" style="6" customWidth="1"/>
    <col min="13340" max="13341" width="0" style="6" hidden="1" customWidth="1"/>
    <col min="13342" max="13342" width="1.7109375" style="6"/>
    <col min="13343" max="13345" width="3" style="6" customWidth="1"/>
    <col min="13346" max="13352" width="1.7109375" style="6"/>
    <col min="13353" max="13353" width="3.85546875" style="6" customWidth="1"/>
    <col min="13354" max="13354" width="4.28515625" style="6" customWidth="1"/>
    <col min="13355" max="13356" width="1.7109375" style="6"/>
    <col min="13357" max="13357" width="3.85546875" style="6" customWidth="1"/>
    <col min="13358" max="13358" width="6" style="6" customWidth="1"/>
    <col min="13359" max="13359" width="3.140625" style="6" customWidth="1"/>
    <col min="13360" max="13360" width="1.7109375" style="6"/>
    <col min="13361" max="13361" width="8.42578125" style="6" customWidth="1"/>
    <col min="13362" max="13362" width="14.7109375" style="6" customWidth="1"/>
    <col min="13363" max="13363" width="0.140625" style="6" customWidth="1"/>
    <col min="13364" max="13364" width="3.7109375" style="6" customWidth="1"/>
    <col min="13365" max="13365" width="1.7109375" style="6"/>
    <col min="13366" max="13366" width="0.42578125" style="6" customWidth="1"/>
    <col min="13367" max="13369" width="1.28515625" style="6" customWidth="1"/>
    <col min="13370" max="13370" width="4.7109375" style="6" customWidth="1"/>
    <col min="13371" max="13371" width="1.28515625" style="6" customWidth="1"/>
    <col min="13372" max="13372" width="4.140625" style="6" customWidth="1"/>
    <col min="13373" max="13373" width="0" style="6" hidden="1" customWidth="1"/>
    <col min="13374" max="13374" width="4.85546875" style="6" customWidth="1"/>
    <col min="13375" max="13376" width="0" style="6" hidden="1" customWidth="1"/>
    <col min="13377" max="13377" width="4.7109375" style="6" customWidth="1"/>
    <col min="13378" max="13568" width="1.7109375" style="6"/>
    <col min="13569" max="13569" width="5.7109375" style="6" customWidth="1"/>
    <col min="13570" max="13570" width="1.7109375" style="6"/>
    <col min="13571" max="13571" width="2.7109375" style="6" customWidth="1"/>
    <col min="13572" max="13572" width="3.28515625" style="6" customWidth="1"/>
    <col min="13573" max="13573" width="2.42578125" style="6" customWidth="1"/>
    <col min="13574" max="13580" width="2.7109375" style="6" customWidth="1"/>
    <col min="13581" max="13581" width="4.85546875" style="6" customWidth="1"/>
    <col min="13582" max="13582" width="3.7109375" style="6" customWidth="1"/>
    <col min="13583" max="13583" width="5" style="6" customWidth="1"/>
    <col min="13584" max="13584" width="4.28515625" style="6" customWidth="1"/>
    <col min="13585" max="13586" width="4" style="6" customWidth="1"/>
    <col min="13587" max="13587" width="5.28515625" style="6" customWidth="1"/>
    <col min="13588" max="13589" width="1.7109375" style="6"/>
    <col min="13590" max="13592" width="2.7109375" style="6" customWidth="1"/>
    <col min="13593" max="13593" width="6.42578125" style="6" customWidth="1"/>
    <col min="13594" max="13594" width="9.28515625" style="6" customWidth="1"/>
    <col min="13595" max="13595" width="4.42578125" style="6" customWidth="1"/>
    <col min="13596" max="13597" width="0" style="6" hidden="1" customWidth="1"/>
    <col min="13598" max="13598" width="1.7109375" style="6"/>
    <col min="13599" max="13601" width="3" style="6" customWidth="1"/>
    <col min="13602" max="13608" width="1.7109375" style="6"/>
    <col min="13609" max="13609" width="3.85546875" style="6" customWidth="1"/>
    <col min="13610" max="13610" width="4.28515625" style="6" customWidth="1"/>
    <col min="13611" max="13612" width="1.7109375" style="6"/>
    <col min="13613" max="13613" width="3.85546875" style="6" customWidth="1"/>
    <col min="13614" max="13614" width="6" style="6" customWidth="1"/>
    <col min="13615" max="13615" width="3.140625" style="6" customWidth="1"/>
    <col min="13616" max="13616" width="1.7109375" style="6"/>
    <col min="13617" max="13617" width="8.42578125" style="6" customWidth="1"/>
    <col min="13618" max="13618" width="14.7109375" style="6" customWidth="1"/>
    <col min="13619" max="13619" width="0.140625" style="6" customWidth="1"/>
    <col min="13620" max="13620" width="3.7109375" style="6" customWidth="1"/>
    <col min="13621" max="13621" width="1.7109375" style="6"/>
    <col min="13622" max="13622" width="0.42578125" style="6" customWidth="1"/>
    <col min="13623" max="13625" width="1.28515625" style="6" customWidth="1"/>
    <col min="13626" max="13626" width="4.7109375" style="6" customWidth="1"/>
    <col min="13627" max="13627" width="1.28515625" style="6" customWidth="1"/>
    <col min="13628" max="13628" width="4.140625" style="6" customWidth="1"/>
    <col min="13629" max="13629" width="0" style="6" hidden="1" customWidth="1"/>
    <col min="13630" max="13630" width="4.85546875" style="6" customWidth="1"/>
    <col min="13631" max="13632" width="0" style="6" hidden="1" customWidth="1"/>
    <col min="13633" max="13633" width="4.7109375" style="6" customWidth="1"/>
    <col min="13634" max="13824" width="1.7109375" style="6"/>
    <col min="13825" max="13825" width="5.7109375" style="6" customWidth="1"/>
    <col min="13826" max="13826" width="1.7109375" style="6"/>
    <col min="13827" max="13827" width="2.7109375" style="6" customWidth="1"/>
    <col min="13828" max="13828" width="3.28515625" style="6" customWidth="1"/>
    <col min="13829" max="13829" width="2.42578125" style="6" customWidth="1"/>
    <col min="13830" max="13836" width="2.7109375" style="6" customWidth="1"/>
    <col min="13837" max="13837" width="4.85546875" style="6" customWidth="1"/>
    <col min="13838" max="13838" width="3.7109375" style="6" customWidth="1"/>
    <col min="13839" max="13839" width="5" style="6" customWidth="1"/>
    <col min="13840" max="13840" width="4.28515625" style="6" customWidth="1"/>
    <col min="13841" max="13842" width="4" style="6" customWidth="1"/>
    <col min="13843" max="13843" width="5.28515625" style="6" customWidth="1"/>
    <col min="13844" max="13845" width="1.7109375" style="6"/>
    <col min="13846" max="13848" width="2.7109375" style="6" customWidth="1"/>
    <col min="13849" max="13849" width="6.42578125" style="6" customWidth="1"/>
    <col min="13850" max="13850" width="9.28515625" style="6" customWidth="1"/>
    <col min="13851" max="13851" width="4.42578125" style="6" customWidth="1"/>
    <col min="13852" max="13853" width="0" style="6" hidden="1" customWidth="1"/>
    <col min="13854" max="13854" width="1.7109375" style="6"/>
    <col min="13855" max="13857" width="3" style="6" customWidth="1"/>
    <col min="13858" max="13864" width="1.7109375" style="6"/>
    <col min="13865" max="13865" width="3.85546875" style="6" customWidth="1"/>
    <col min="13866" max="13866" width="4.28515625" style="6" customWidth="1"/>
    <col min="13867" max="13868" width="1.7109375" style="6"/>
    <col min="13869" max="13869" width="3.85546875" style="6" customWidth="1"/>
    <col min="13870" max="13870" width="6" style="6" customWidth="1"/>
    <col min="13871" max="13871" width="3.140625" style="6" customWidth="1"/>
    <col min="13872" max="13872" width="1.7109375" style="6"/>
    <col min="13873" max="13873" width="8.42578125" style="6" customWidth="1"/>
    <col min="13874" max="13874" width="14.7109375" style="6" customWidth="1"/>
    <col min="13875" max="13875" width="0.140625" style="6" customWidth="1"/>
    <col min="13876" max="13876" width="3.7109375" style="6" customWidth="1"/>
    <col min="13877" max="13877" width="1.7109375" style="6"/>
    <col min="13878" max="13878" width="0.42578125" style="6" customWidth="1"/>
    <col min="13879" max="13881" width="1.28515625" style="6" customWidth="1"/>
    <col min="13882" max="13882" width="4.7109375" style="6" customWidth="1"/>
    <col min="13883" max="13883" width="1.28515625" style="6" customWidth="1"/>
    <col min="13884" max="13884" width="4.140625" style="6" customWidth="1"/>
    <col min="13885" max="13885" width="0" style="6" hidden="1" customWidth="1"/>
    <col min="13886" max="13886" width="4.85546875" style="6" customWidth="1"/>
    <col min="13887" max="13888" width="0" style="6" hidden="1" customWidth="1"/>
    <col min="13889" max="13889" width="4.7109375" style="6" customWidth="1"/>
    <col min="13890" max="14080" width="1.7109375" style="6"/>
    <col min="14081" max="14081" width="5.7109375" style="6" customWidth="1"/>
    <col min="14082" max="14082" width="1.7109375" style="6"/>
    <col min="14083" max="14083" width="2.7109375" style="6" customWidth="1"/>
    <col min="14084" max="14084" width="3.28515625" style="6" customWidth="1"/>
    <col min="14085" max="14085" width="2.42578125" style="6" customWidth="1"/>
    <col min="14086" max="14092" width="2.7109375" style="6" customWidth="1"/>
    <col min="14093" max="14093" width="4.85546875" style="6" customWidth="1"/>
    <col min="14094" max="14094" width="3.7109375" style="6" customWidth="1"/>
    <col min="14095" max="14095" width="5" style="6" customWidth="1"/>
    <col min="14096" max="14096" width="4.28515625" style="6" customWidth="1"/>
    <col min="14097" max="14098" width="4" style="6" customWidth="1"/>
    <col min="14099" max="14099" width="5.28515625" style="6" customWidth="1"/>
    <col min="14100" max="14101" width="1.7109375" style="6"/>
    <col min="14102" max="14104" width="2.7109375" style="6" customWidth="1"/>
    <col min="14105" max="14105" width="6.42578125" style="6" customWidth="1"/>
    <col min="14106" max="14106" width="9.28515625" style="6" customWidth="1"/>
    <col min="14107" max="14107" width="4.42578125" style="6" customWidth="1"/>
    <col min="14108" max="14109" width="0" style="6" hidden="1" customWidth="1"/>
    <col min="14110" max="14110" width="1.7109375" style="6"/>
    <col min="14111" max="14113" width="3" style="6" customWidth="1"/>
    <col min="14114" max="14120" width="1.7109375" style="6"/>
    <col min="14121" max="14121" width="3.85546875" style="6" customWidth="1"/>
    <col min="14122" max="14122" width="4.28515625" style="6" customWidth="1"/>
    <col min="14123" max="14124" width="1.7109375" style="6"/>
    <col min="14125" max="14125" width="3.85546875" style="6" customWidth="1"/>
    <col min="14126" max="14126" width="6" style="6" customWidth="1"/>
    <col min="14127" max="14127" width="3.140625" style="6" customWidth="1"/>
    <col min="14128" max="14128" width="1.7109375" style="6"/>
    <col min="14129" max="14129" width="8.42578125" style="6" customWidth="1"/>
    <col min="14130" max="14130" width="14.7109375" style="6" customWidth="1"/>
    <col min="14131" max="14131" width="0.140625" style="6" customWidth="1"/>
    <col min="14132" max="14132" width="3.7109375" style="6" customWidth="1"/>
    <col min="14133" max="14133" width="1.7109375" style="6"/>
    <col min="14134" max="14134" width="0.42578125" style="6" customWidth="1"/>
    <col min="14135" max="14137" width="1.28515625" style="6" customWidth="1"/>
    <col min="14138" max="14138" width="4.7109375" style="6" customWidth="1"/>
    <col min="14139" max="14139" width="1.28515625" style="6" customWidth="1"/>
    <col min="14140" max="14140" width="4.140625" style="6" customWidth="1"/>
    <col min="14141" max="14141" width="0" style="6" hidden="1" customWidth="1"/>
    <col min="14142" max="14142" width="4.85546875" style="6" customWidth="1"/>
    <col min="14143" max="14144" width="0" style="6" hidden="1" customWidth="1"/>
    <col min="14145" max="14145" width="4.7109375" style="6" customWidth="1"/>
    <col min="14146" max="14336" width="1.7109375" style="6"/>
    <col min="14337" max="14337" width="5.7109375" style="6" customWidth="1"/>
    <col min="14338" max="14338" width="1.7109375" style="6"/>
    <col min="14339" max="14339" width="2.7109375" style="6" customWidth="1"/>
    <col min="14340" max="14340" width="3.28515625" style="6" customWidth="1"/>
    <col min="14341" max="14341" width="2.42578125" style="6" customWidth="1"/>
    <col min="14342" max="14348" width="2.7109375" style="6" customWidth="1"/>
    <col min="14349" max="14349" width="4.85546875" style="6" customWidth="1"/>
    <col min="14350" max="14350" width="3.7109375" style="6" customWidth="1"/>
    <col min="14351" max="14351" width="5" style="6" customWidth="1"/>
    <col min="14352" max="14352" width="4.28515625" style="6" customWidth="1"/>
    <col min="14353" max="14354" width="4" style="6" customWidth="1"/>
    <col min="14355" max="14355" width="5.28515625" style="6" customWidth="1"/>
    <col min="14356" max="14357" width="1.7109375" style="6"/>
    <col min="14358" max="14360" width="2.7109375" style="6" customWidth="1"/>
    <col min="14361" max="14361" width="6.42578125" style="6" customWidth="1"/>
    <col min="14362" max="14362" width="9.28515625" style="6" customWidth="1"/>
    <col min="14363" max="14363" width="4.42578125" style="6" customWidth="1"/>
    <col min="14364" max="14365" width="0" style="6" hidden="1" customWidth="1"/>
    <col min="14366" max="14366" width="1.7109375" style="6"/>
    <col min="14367" max="14369" width="3" style="6" customWidth="1"/>
    <col min="14370" max="14376" width="1.7109375" style="6"/>
    <col min="14377" max="14377" width="3.85546875" style="6" customWidth="1"/>
    <col min="14378" max="14378" width="4.28515625" style="6" customWidth="1"/>
    <col min="14379" max="14380" width="1.7109375" style="6"/>
    <col min="14381" max="14381" width="3.85546875" style="6" customWidth="1"/>
    <col min="14382" max="14382" width="6" style="6" customWidth="1"/>
    <col min="14383" max="14383" width="3.140625" style="6" customWidth="1"/>
    <col min="14384" max="14384" width="1.7109375" style="6"/>
    <col min="14385" max="14385" width="8.42578125" style="6" customWidth="1"/>
    <col min="14386" max="14386" width="14.7109375" style="6" customWidth="1"/>
    <col min="14387" max="14387" width="0.140625" style="6" customWidth="1"/>
    <col min="14388" max="14388" width="3.7109375" style="6" customWidth="1"/>
    <col min="14389" max="14389" width="1.7109375" style="6"/>
    <col min="14390" max="14390" width="0.42578125" style="6" customWidth="1"/>
    <col min="14391" max="14393" width="1.28515625" style="6" customWidth="1"/>
    <col min="14394" max="14394" width="4.7109375" style="6" customWidth="1"/>
    <col min="14395" max="14395" width="1.28515625" style="6" customWidth="1"/>
    <col min="14396" max="14396" width="4.140625" style="6" customWidth="1"/>
    <col min="14397" max="14397" width="0" style="6" hidden="1" customWidth="1"/>
    <col min="14398" max="14398" width="4.85546875" style="6" customWidth="1"/>
    <col min="14399" max="14400" width="0" style="6" hidden="1" customWidth="1"/>
    <col min="14401" max="14401" width="4.7109375" style="6" customWidth="1"/>
    <col min="14402" max="14592" width="1.7109375" style="6"/>
    <col min="14593" max="14593" width="5.7109375" style="6" customWidth="1"/>
    <col min="14594" max="14594" width="1.7109375" style="6"/>
    <col min="14595" max="14595" width="2.7109375" style="6" customWidth="1"/>
    <col min="14596" max="14596" width="3.28515625" style="6" customWidth="1"/>
    <col min="14597" max="14597" width="2.42578125" style="6" customWidth="1"/>
    <col min="14598" max="14604" width="2.7109375" style="6" customWidth="1"/>
    <col min="14605" max="14605" width="4.85546875" style="6" customWidth="1"/>
    <col min="14606" max="14606" width="3.7109375" style="6" customWidth="1"/>
    <col min="14607" max="14607" width="5" style="6" customWidth="1"/>
    <col min="14608" max="14608" width="4.28515625" style="6" customWidth="1"/>
    <col min="14609" max="14610" width="4" style="6" customWidth="1"/>
    <col min="14611" max="14611" width="5.28515625" style="6" customWidth="1"/>
    <col min="14612" max="14613" width="1.7109375" style="6"/>
    <col min="14614" max="14616" width="2.7109375" style="6" customWidth="1"/>
    <col min="14617" max="14617" width="6.42578125" style="6" customWidth="1"/>
    <col min="14618" max="14618" width="9.28515625" style="6" customWidth="1"/>
    <col min="14619" max="14619" width="4.42578125" style="6" customWidth="1"/>
    <col min="14620" max="14621" width="0" style="6" hidden="1" customWidth="1"/>
    <col min="14622" max="14622" width="1.7109375" style="6"/>
    <col min="14623" max="14625" width="3" style="6" customWidth="1"/>
    <col min="14626" max="14632" width="1.7109375" style="6"/>
    <col min="14633" max="14633" width="3.85546875" style="6" customWidth="1"/>
    <col min="14634" max="14634" width="4.28515625" style="6" customWidth="1"/>
    <col min="14635" max="14636" width="1.7109375" style="6"/>
    <col min="14637" max="14637" width="3.85546875" style="6" customWidth="1"/>
    <col min="14638" max="14638" width="6" style="6" customWidth="1"/>
    <col min="14639" max="14639" width="3.140625" style="6" customWidth="1"/>
    <col min="14640" max="14640" width="1.7109375" style="6"/>
    <col min="14641" max="14641" width="8.42578125" style="6" customWidth="1"/>
    <col min="14642" max="14642" width="14.7109375" style="6" customWidth="1"/>
    <col min="14643" max="14643" width="0.140625" style="6" customWidth="1"/>
    <col min="14644" max="14644" width="3.7109375" style="6" customWidth="1"/>
    <col min="14645" max="14645" width="1.7109375" style="6"/>
    <col min="14646" max="14646" width="0.42578125" style="6" customWidth="1"/>
    <col min="14647" max="14649" width="1.28515625" style="6" customWidth="1"/>
    <col min="14650" max="14650" width="4.7109375" style="6" customWidth="1"/>
    <col min="14651" max="14651" width="1.28515625" style="6" customWidth="1"/>
    <col min="14652" max="14652" width="4.140625" style="6" customWidth="1"/>
    <col min="14653" max="14653" width="0" style="6" hidden="1" customWidth="1"/>
    <col min="14654" max="14654" width="4.85546875" style="6" customWidth="1"/>
    <col min="14655" max="14656" width="0" style="6" hidden="1" customWidth="1"/>
    <col min="14657" max="14657" width="4.7109375" style="6" customWidth="1"/>
    <col min="14658" max="14848" width="1.7109375" style="6"/>
    <col min="14849" max="14849" width="5.7109375" style="6" customWidth="1"/>
    <col min="14850" max="14850" width="1.7109375" style="6"/>
    <col min="14851" max="14851" width="2.7109375" style="6" customWidth="1"/>
    <col min="14852" max="14852" width="3.28515625" style="6" customWidth="1"/>
    <col min="14853" max="14853" width="2.42578125" style="6" customWidth="1"/>
    <col min="14854" max="14860" width="2.7109375" style="6" customWidth="1"/>
    <col min="14861" max="14861" width="4.85546875" style="6" customWidth="1"/>
    <col min="14862" max="14862" width="3.7109375" style="6" customWidth="1"/>
    <col min="14863" max="14863" width="5" style="6" customWidth="1"/>
    <col min="14864" max="14864" width="4.28515625" style="6" customWidth="1"/>
    <col min="14865" max="14866" width="4" style="6" customWidth="1"/>
    <col min="14867" max="14867" width="5.28515625" style="6" customWidth="1"/>
    <col min="14868" max="14869" width="1.7109375" style="6"/>
    <col min="14870" max="14872" width="2.7109375" style="6" customWidth="1"/>
    <col min="14873" max="14873" width="6.42578125" style="6" customWidth="1"/>
    <col min="14874" max="14874" width="9.28515625" style="6" customWidth="1"/>
    <col min="14875" max="14875" width="4.42578125" style="6" customWidth="1"/>
    <col min="14876" max="14877" width="0" style="6" hidden="1" customWidth="1"/>
    <col min="14878" max="14878" width="1.7109375" style="6"/>
    <col min="14879" max="14881" width="3" style="6" customWidth="1"/>
    <col min="14882" max="14888" width="1.7109375" style="6"/>
    <col min="14889" max="14889" width="3.85546875" style="6" customWidth="1"/>
    <col min="14890" max="14890" width="4.28515625" style="6" customWidth="1"/>
    <col min="14891" max="14892" width="1.7109375" style="6"/>
    <col min="14893" max="14893" width="3.85546875" style="6" customWidth="1"/>
    <col min="14894" max="14894" width="6" style="6" customWidth="1"/>
    <col min="14895" max="14895" width="3.140625" style="6" customWidth="1"/>
    <col min="14896" max="14896" width="1.7109375" style="6"/>
    <col min="14897" max="14897" width="8.42578125" style="6" customWidth="1"/>
    <col min="14898" max="14898" width="14.7109375" style="6" customWidth="1"/>
    <col min="14899" max="14899" width="0.140625" style="6" customWidth="1"/>
    <col min="14900" max="14900" width="3.7109375" style="6" customWidth="1"/>
    <col min="14901" max="14901" width="1.7109375" style="6"/>
    <col min="14902" max="14902" width="0.42578125" style="6" customWidth="1"/>
    <col min="14903" max="14905" width="1.28515625" style="6" customWidth="1"/>
    <col min="14906" max="14906" width="4.7109375" style="6" customWidth="1"/>
    <col min="14907" max="14907" width="1.28515625" style="6" customWidth="1"/>
    <col min="14908" max="14908" width="4.140625" style="6" customWidth="1"/>
    <col min="14909" max="14909" width="0" style="6" hidden="1" customWidth="1"/>
    <col min="14910" max="14910" width="4.85546875" style="6" customWidth="1"/>
    <col min="14911" max="14912" width="0" style="6" hidden="1" customWidth="1"/>
    <col min="14913" max="14913" width="4.7109375" style="6" customWidth="1"/>
    <col min="14914" max="15104" width="1.7109375" style="6"/>
    <col min="15105" max="15105" width="5.7109375" style="6" customWidth="1"/>
    <col min="15106" max="15106" width="1.7109375" style="6"/>
    <col min="15107" max="15107" width="2.7109375" style="6" customWidth="1"/>
    <col min="15108" max="15108" width="3.28515625" style="6" customWidth="1"/>
    <col min="15109" max="15109" width="2.42578125" style="6" customWidth="1"/>
    <col min="15110" max="15116" width="2.7109375" style="6" customWidth="1"/>
    <col min="15117" max="15117" width="4.85546875" style="6" customWidth="1"/>
    <col min="15118" max="15118" width="3.7109375" style="6" customWidth="1"/>
    <col min="15119" max="15119" width="5" style="6" customWidth="1"/>
    <col min="15120" max="15120" width="4.28515625" style="6" customWidth="1"/>
    <col min="15121" max="15122" width="4" style="6" customWidth="1"/>
    <col min="15123" max="15123" width="5.28515625" style="6" customWidth="1"/>
    <col min="15124" max="15125" width="1.7109375" style="6"/>
    <col min="15126" max="15128" width="2.7109375" style="6" customWidth="1"/>
    <col min="15129" max="15129" width="6.42578125" style="6" customWidth="1"/>
    <col min="15130" max="15130" width="9.28515625" style="6" customWidth="1"/>
    <col min="15131" max="15131" width="4.42578125" style="6" customWidth="1"/>
    <col min="15132" max="15133" width="0" style="6" hidden="1" customWidth="1"/>
    <col min="15134" max="15134" width="1.7109375" style="6"/>
    <col min="15135" max="15137" width="3" style="6" customWidth="1"/>
    <col min="15138" max="15144" width="1.7109375" style="6"/>
    <col min="15145" max="15145" width="3.85546875" style="6" customWidth="1"/>
    <col min="15146" max="15146" width="4.28515625" style="6" customWidth="1"/>
    <col min="15147" max="15148" width="1.7109375" style="6"/>
    <col min="15149" max="15149" width="3.85546875" style="6" customWidth="1"/>
    <col min="15150" max="15150" width="6" style="6" customWidth="1"/>
    <col min="15151" max="15151" width="3.140625" style="6" customWidth="1"/>
    <col min="15152" max="15152" width="1.7109375" style="6"/>
    <col min="15153" max="15153" width="8.42578125" style="6" customWidth="1"/>
    <col min="15154" max="15154" width="14.7109375" style="6" customWidth="1"/>
    <col min="15155" max="15155" width="0.140625" style="6" customWidth="1"/>
    <col min="15156" max="15156" width="3.7109375" style="6" customWidth="1"/>
    <col min="15157" max="15157" width="1.7109375" style="6"/>
    <col min="15158" max="15158" width="0.42578125" style="6" customWidth="1"/>
    <col min="15159" max="15161" width="1.28515625" style="6" customWidth="1"/>
    <col min="15162" max="15162" width="4.7109375" style="6" customWidth="1"/>
    <col min="15163" max="15163" width="1.28515625" style="6" customWidth="1"/>
    <col min="15164" max="15164" width="4.140625" style="6" customWidth="1"/>
    <col min="15165" max="15165" width="0" style="6" hidden="1" customWidth="1"/>
    <col min="15166" max="15166" width="4.85546875" style="6" customWidth="1"/>
    <col min="15167" max="15168" width="0" style="6" hidden="1" customWidth="1"/>
    <col min="15169" max="15169" width="4.7109375" style="6" customWidth="1"/>
    <col min="15170" max="15360" width="1.7109375" style="6"/>
    <col min="15361" max="15361" width="5.7109375" style="6" customWidth="1"/>
    <col min="15362" max="15362" width="1.7109375" style="6"/>
    <col min="15363" max="15363" width="2.7109375" style="6" customWidth="1"/>
    <col min="15364" max="15364" width="3.28515625" style="6" customWidth="1"/>
    <col min="15365" max="15365" width="2.42578125" style="6" customWidth="1"/>
    <col min="15366" max="15372" width="2.7109375" style="6" customWidth="1"/>
    <col min="15373" max="15373" width="4.85546875" style="6" customWidth="1"/>
    <col min="15374" max="15374" width="3.7109375" style="6" customWidth="1"/>
    <col min="15375" max="15375" width="5" style="6" customWidth="1"/>
    <col min="15376" max="15376" width="4.28515625" style="6" customWidth="1"/>
    <col min="15377" max="15378" width="4" style="6" customWidth="1"/>
    <col min="15379" max="15379" width="5.28515625" style="6" customWidth="1"/>
    <col min="15380" max="15381" width="1.7109375" style="6"/>
    <col min="15382" max="15384" width="2.7109375" style="6" customWidth="1"/>
    <col min="15385" max="15385" width="6.42578125" style="6" customWidth="1"/>
    <col min="15386" max="15386" width="9.28515625" style="6" customWidth="1"/>
    <col min="15387" max="15387" width="4.42578125" style="6" customWidth="1"/>
    <col min="15388" max="15389" width="0" style="6" hidden="1" customWidth="1"/>
    <col min="15390" max="15390" width="1.7109375" style="6"/>
    <col min="15391" max="15393" width="3" style="6" customWidth="1"/>
    <col min="15394" max="15400" width="1.7109375" style="6"/>
    <col min="15401" max="15401" width="3.85546875" style="6" customWidth="1"/>
    <col min="15402" max="15402" width="4.28515625" style="6" customWidth="1"/>
    <col min="15403" max="15404" width="1.7109375" style="6"/>
    <col min="15405" max="15405" width="3.85546875" style="6" customWidth="1"/>
    <col min="15406" max="15406" width="6" style="6" customWidth="1"/>
    <col min="15407" max="15407" width="3.140625" style="6" customWidth="1"/>
    <col min="15408" max="15408" width="1.7109375" style="6"/>
    <col min="15409" max="15409" width="8.42578125" style="6" customWidth="1"/>
    <col min="15410" max="15410" width="14.7109375" style="6" customWidth="1"/>
    <col min="15411" max="15411" width="0.140625" style="6" customWidth="1"/>
    <col min="15412" max="15412" width="3.7109375" style="6" customWidth="1"/>
    <col min="15413" max="15413" width="1.7109375" style="6"/>
    <col min="15414" max="15414" width="0.42578125" style="6" customWidth="1"/>
    <col min="15415" max="15417" width="1.28515625" style="6" customWidth="1"/>
    <col min="15418" max="15418" width="4.7109375" style="6" customWidth="1"/>
    <col min="15419" max="15419" width="1.28515625" style="6" customWidth="1"/>
    <col min="15420" max="15420" width="4.140625" style="6" customWidth="1"/>
    <col min="15421" max="15421" width="0" style="6" hidden="1" customWidth="1"/>
    <col min="15422" max="15422" width="4.85546875" style="6" customWidth="1"/>
    <col min="15423" max="15424" width="0" style="6" hidden="1" customWidth="1"/>
    <col min="15425" max="15425" width="4.7109375" style="6" customWidth="1"/>
    <col min="15426" max="15616" width="1.7109375" style="6"/>
    <col min="15617" max="15617" width="5.7109375" style="6" customWidth="1"/>
    <col min="15618" max="15618" width="1.7109375" style="6"/>
    <col min="15619" max="15619" width="2.7109375" style="6" customWidth="1"/>
    <col min="15620" max="15620" width="3.28515625" style="6" customWidth="1"/>
    <col min="15621" max="15621" width="2.42578125" style="6" customWidth="1"/>
    <col min="15622" max="15628" width="2.7109375" style="6" customWidth="1"/>
    <col min="15629" max="15629" width="4.85546875" style="6" customWidth="1"/>
    <col min="15630" max="15630" width="3.7109375" style="6" customWidth="1"/>
    <col min="15631" max="15631" width="5" style="6" customWidth="1"/>
    <col min="15632" max="15632" width="4.28515625" style="6" customWidth="1"/>
    <col min="15633" max="15634" width="4" style="6" customWidth="1"/>
    <col min="15635" max="15635" width="5.28515625" style="6" customWidth="1"/>
    <col min="15636" max="15637" width="1.7109375" style="6"/>
    <col min="15638" max="15640" width="2.7109375" style="6" customWidth="1"/>
    <col min="15641" max="15641" width="6.42578125" style="6" customWidth="1"/>
    <col min="15642" max="15642" width="9.28515625" style="6" customWidth="1"/>
    <col min="15643" max="15643" width="4.42578125" style="6" customWidth="1"/>
    <col min="15644" max="15645" width="0" style="6" hidden="1" customWidth="1"/>
    <col min="15646" max="15646" width="1.7109375" style="6"/>
    <col min="15647" max="15649" width="3" style="6" customWidth="1"/>
    <col min="15650" max="15656" width="1.7109375" style="6"/>
    <col min="15657" max="15657" width="3.85546875" style="6" customWidth="1"/>
    <col min="15658" max="15658" width="4.28515625" style="6" customWidth="1"/>
    <col min="15659" max="15660" width="1.7109375" style="6"/>
    <col min="15661" max="15661" width="3.85546875" style="6" customWidth="1"/>
    <col min="15662" max="15662" width="6" style="6" customWidth="1"/>
    <col min="15663" max="15663" width="3.140625" style="6" customWidth="1"/>
    <col min="15664" max="15664" width="1.7109375" style="6"/>
    <col min="15665" max="15665" width="8.42578125" style="6" customWidth="1"/>
    <col min="15666" max="15666" width="14.7109375" style="6" customWidth="1"/>
    <col min="15667" max="15667" width="0.140625" style="6" customWidth="1"/>
    <col min="15668" max="15668" width="3.7109375" style="6" customWidth="1"/>
    <col min="15669" max="15669" width="1.7109375" style="6"/>
    <col min="15670" max="15670" width="0.42578125" style="6" customWidth="1"/>
    <col min="15671" max="15673" width="1.28515625" style="6" customWidth="1"/>
    <col min="15674" max="15674" width="4.7109375" style="6" customWidth="1"/>
    <col min="15675" max="15675" width="1.28515625" style="6" customWidth="1"/>
    <col min="15676" max="15676" width="4.140625" style="6" customWidth="1"/>
    <col min="15677" max="15677" width="0" style="6" hidden="1" customWidth="1"/>
    <col min="15678" max="15678" width="4.85546875" style="6" customWidth="1"/>
    <col min="15679" max="15680" width="0" style="6" hidden="1" customWidth="1"/>
    <col min="15681" max="15681" width="4.7109375" style="6" customWidth="1"/>
    <col min="15682" max="15872" width="1.7109375" style="6"/>
    <col min="15873" max="15873" width="5.7109375" style="6" customWidth="1"/>
    <col min="15874" max="15874" width="1.7109375" style="6"/>
    <col min="15875" max="15875" width="2.7109375" style="6" customWidth="1"/>
    <col min="15876" max="15876" width="3.28515625" style="6" customWidth="1"/>
    <col min="15877" max="15877" width="2.42578125" style="6" customWidth="1"/>
    <col min="15878" max="15884" width="2.7109375" style="6" customWidth="1"/>
    <col min="15885" max="15885" width="4.85546875" style="6" customWidth="1"/>
    <col min="15886" max="15886" width="3.7109375" style="6" customWidth="1"/>
    <col min="15887" max="15887" width="5" style="6" customWidth="1"/>
    <col min="15888" max="15888" width="4.28515625" style="6" customWidth="1"/>
    <col min="15889" max="15890" width="4" style="6" customWidth="1"/>
    <col min="15891" max="15891" width="5.28515625" style="6" customWidth="1"/>
    <col min="15892" max="15893" width="1.7109375" style="6"/>
    <col min="15894" max="15896" width="2.7109375" style="6" customWidth="1"/>
    <col min="15897" max="15897" width="6.42578125" style="6" customWidth="1"/>
    <col min="15898" max="15898" width="9.28515625" style="6" customWidth="1"/>
    <col min="15899" max="15899" width="4.42578125" style="6" customWidth="1"/>
    <col min="15900" max="15901" width="0" style="6" hidden="1" customWidth="1"/>
    <col min="15902" max="15902" width="1.7109375" style="6"/>
    <col min="15903" max="15905" width="3" style="6" customWidth="1"/>
    <col min="15906" max="15912" width="1.7109375" style="6"/>
    <col min="15913" max="15913" width="3.85546875" style="6" customWidth="1"/>
    <col min="15914" max="15914" width="4.28515625" style="6" customWidth="1"/>
    <col min="15915" max="15916" width="1.7109375" style="6"/>
    <col min="15917" max="15917" width="3.85546875" style="6" customWidth="1"/>
    <col min="15918" max="15918" width="6" style="6" customWidth="1"/>
    <col min="15919" max="15919" width="3.140625" style="6" customWidth="1"/>
    <col min="15920" max="15920" width="1.7109375" style="6"/>
    <col min="15921" max="15921" width="8.42578125" style="6" customWidth="1"/>
    <col min="15922" max="15922" width="14.7109375" style="6" customWidth="1"/>
    <col min="15923" max="15923" width="0.140625" style="6" customWidth="1"/>
    <col min="15924" max="15924" width="3.7109375" style="6" customWidth="1"/>
    <col min="15925" max="15925" width="1.7109375" style="6"/>
    <col min="15926" max="15926" width="0.42578125" style="6" customWidth="1"/>
    <col min="15927" max="15929" width="1.28515625" style="6" customWidth="1"/>
    <col min="15930" max="15930" width="4.7109375" style="6" customWidth="1"/>
    <col min="15931" max="15931" width="1.28515625" style="6" customWidth="1"/>
    <col min="15932" max="15932" width="4.140625" style="6" customWidth="1"/>
    <col min="15933" max="15933" width="0" style="6" hidden="1" customWidth="1"/>
    <col min="15934" max="15934" width="4.85546875" style="6" customWidth="1"/>
    <col min="15935" max="15936" width="0" style="6" hidden="1" customWidth="1"/>
    <col min="15937" max="15937" width="4.7109375" style="6" customWidth="1"/>
    <col min="15938" max="16128" width="1.7109375" style="6"/>
    <col min="16129" max="16129" width="5.7109375" style="6" customWidth="1"/>
    <col min="16130" max="16130" width="1.7109375" style="6"/>
    <col min="16131" max="16131" width="2.7109375" style="6" customWidth="1"/>
    <col min="16132" max="16132" width="3.28515625" style="6" customWidth="1"/>
    <col min="16133" max="16133" width="2.42578125" style="6" customWidth="1"/>
    <col min="16134" max="16140" width="2.7109375" style="6" customWidth="1"/>
    <col min="16141" max="16141" width="4.85546875" style="6" customWidth="1"/>
    <col min="16142" max="16142" width="3.7109375" style="6" customWidth="1"/>
    <col min="16143" max="16143" width="5" style="6" customWidth="1"/>
    <col min="16144" max="16144" width="4.28515625" style="6" customWidth="1"/>
    <col min="16145" max="16146" width="4" style="6" customWidth="1"/>
    <col min="16147" max="16147" width="5.28515625" style="6" customWidth="1"/>
    <col min="16148" max="16149" width="1.7109375" style="6"/>
    <col min="16150" max="16152" width="2.7109375" style="6" customWidth="1"/>
    <col min="16153" max="16153" width="6.42578125" style="6" customWidth="1"/>
    <col min="16154" max="16154" width="9.28515625" style="6" customWidth="1"/>
    <col min="16155" max="16155" width="4.42578125" style="6" customWidth="1"/>
    <col min="16156" max="16157" width="0" style="6" hidden="1" customWidth="1"/>
    <col min="16158" max="16158" width="1.7109375" style="6"/>
    <col min="16159" max="16161" width="3" style="6" customWidth="1"/>
    <col min="16162" max="16168" width="1.7109375" style="6"/>
    <col min="16169" max="16169" width="3.85546875" style="6" customWidth="1"/>
    <col min="16170" max="16170" width="4.28515625" style="6" customWidth="1"/>
    <col min="16171" max="16172" width="1.7109375" style="6"/>
    <col min="16173" max="16173" width="3.85546875" style="6" customWidth="1"/>
    <col min="16174" max="16174" width="6" style="6" customWidth="1"/>
    <col min="16175" max="16175" width="3.140625" style="6" customWidth="1"/>
    <col min="16176" max="16176" width="1.7109375" style="6"/>
    <col min="16177" max="16177" width="8.42578125" style="6" customWidth="1"/>
    <col min="16178" max="16178" width="14.7109375" style="6" customWidth="1"/>
    <col min="16179" max="16179" width="0.140625" style="6" customWidth="1"/>
    <col min="16180" max="16180" width="3.7109375" style="6" customWidth="1"/>
    <col min="16181" max="16181" width="1.7109375" style="6"/>
    <col min="16182" max="16182" width="0.42578125" style="6" customWidth="1"/>
    <col min="16183" max="16185" width="1.28515625" style="6" customWidth="1"/>
    <col min="16186" max="16186" width="4.7109375" style="6" customWidth="1"/>
    <col min="16187" max="16187" width="1.28515625" style="6" customWidth="1"/>
    <col min="16188" max="16188" width="4.140625" style="6" customWidth="1"/>
    <col min="16189" max="16189" width="0" style="6" hidden="1" customWidth="1"/>
    <col min="16190" max="16190" width="4.85546875" style="6" customWidth="1"/>
    <col min="16191" max="16192" width="0" style="6" hidden="1" customWidth="1"/>
    <col min="16193" max="16193" width="4.7109375" style="6" customWidth="1"/>
    <col min="16194" max="16384" width="1.7109375" style="6"/>
  </cols>
  <sheetData>
    <row r="1" spans="1:69" ht="15" x14ac:dyDescent="0.25"/>
    <row r="2" spans="1:69" ht="22.5" customHeight="1" x14ac:dyDescent="0.25">
      <c r="AA2" s="197"/>
    </row>
    <row r="3" spans="1:69" ht="16.5" thickBot="1" x14ac:dyDescent="0.3">
      <c r="C3" s="198"/>
      <c r="D3" s="198"/>
      <c r="E3" s="199"/>
      <c r="F3" s="199"/>
      <c r="G3" s="199"/>
      <c r="H3" s="199"/>
      <c r="I3" s="199"/>
      <c r="J3" s="199"/>
      <c r="K3" s="199"/>
      <c r="L3" s="199"/>
      <c r="M3" s="199"/>
      <c r="N3" s="199"/>
      <c r="O3" s="199"/>
      <c r="P3" s="199"/>
      <c r="Q3" s="199"/>
      <c r="R3" s="199"/>
      <c r="S3" s="199"/>
      <c r="T3" s="199"/>
      <c r="U3" s="199"/>
      <c r="V3" s="199"/>
      <c r="W3" s="199"/>
      <c r="X3" s="199"/>
      <c r="Y3" s="199"/>
      <c r="Z3" s="199"/>
      <c r="AA3" s="199"/>
      <c r="AB3" s="199"/>
      <c r="AC3" s="200"/>
      <c r="AD3" s="200"/>
      <c r="AE3" s="200"/>
      <c r="AF3" s="200"/>
      <c r="AG3" s="199"/>
      <c r="AH3" s="199"/>
      <c r="AI3" s="199"/>
      <c r="AJ3" s="199"/>
      <c r="AK3" s="199"/>
      <c r="AL3" s="199"/>
      <c r="AM3" s="199"/>
      <c r="AN3" s="199"/>
      <c r="AO3" s="199"/>
      <c r="AP3" s="199"/>
      <c r="AQ3" s="199"/>
      <c r="AR3" s="199"/>
      <c r="AS3" s="199"/>
      <c r="AT3" s="201"/>
      <c r="AU3" s="201"/>
      <c r="AV3" s="201"/>
      <c r="AW3" s="201"/>
      <c r="AX3" s="201"/>
      <c r="AY3" s="201"/>
      <c r="AZ3" s="201"/>
      <c r="BA3" s="202"/>
      <c r="BB3" s="202"/>
      <c r="BC3" s="202"/>
      <c r="BD3" s="202"/>
      <c r="BE3" s="202"/>
      <c r="BF3" s="202"/>
      <c r="BG3" s="202"/>
      <c r="BH3" s="202"/>
      <c r="BI3" s="202"/>
      <c r="BJ3" s="202"/>
      <c r="BK3" s="202"/>
      <c r="BL3" s="202"/>
      <c r="BM3" s="202"/>
      <c r="BN3" s="202"/>
      <c r="BO3" s="199"/>
      <c r="BP3" s="199"/>
      <c r="BQ3" s="199"/>
    </row>
    <row r="4" spans="1:69" ht="15.75" customHeight="1" thickTop="1" x14ac:dyDescent="0.25">
      <c r="C4" s="379"/>
      <c r="D4" s="380"/>
      <c r="E4" s="380"/>
      <c r="F4" s="380"/>
      <c r="G4" s="380"/>
      <c r="H4" s="380"/>
      <c r="I4" s="380"/>
      <c r="J4" s="380"/>
      <c r="K4" s="380"/>
      <c r="L4" s="380"/>
      <c r="M4" s="380"/>
      <c r="N4" s="380"/>
      <c r="O4" s="380"/>
      <c r="P4" s="807" t="s">
        <v>99</v>
      </c>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8"/>
      <c r="AQ4" s="381"/>
      <c r="AR4" s="382"/>
      <c r="AS4" s="813"/>
      <c r="AT4" s="814"/>
      <c r="AU4" s="814"/>
      <c r="AV4" s="814"/>
      <c r="AW4" s="814"/>
      <c r="AX4" s="814"/>
      <c r="AY4" s="814"/>
      <c r="AZ4" s="814"/>
      <c r="BA4" s="814"/>
      <c r="BB4" s="819">
        <v>210</v>
      </c>
      <c r="BC4" s="820"/>
      <c r="BD4" s="820"/>
      <c r="BE4" s="820"/>
      <c r="BF4" s="820"/>
      <c r="BG4" s="820"/>
      <c r="BH4" s="820"/>
      <c r="BI4" s="820"/>
      <c r="BJ4" s="820"/>
      <c r="BK4" s="820"/>
      <c r="BL4" s="820"/>
      <c r="BM4" s="821"/>
      <c r="BN4" s="202"/>
      <c r="BO4" s="199"/>
      <c r="BP4" s="199"/>
      <c r="BQ4" s="199"/>
    </row>
    <row r="5" spans="1:69" ht="15.75" customHeight="1" x14ac:dyDescent="0.25">
      <c r="C5" s="383"/>
      <c r="D5" s="203"/>
      <c r="E5" s="203"/>
      <c r="F5" s="203"/>
      <c r="G5" s="203"/>
      <c r="H5" s="203"/>
      <c r="I5" s="203"/>
      <c r="J5" s="203"/>
      <c r="K5" s="203"/>
      <c r="L5" s="203"/>
      <c r="M5" s="203"/>
      <c r="N5" s="203"/>
      <c r="O5" s="203"/>
      <c r="P5" s="809"/>
      <c r="Q5" s="810"/>
      <c r="R5" s="810"/>
      <c r="S5" s="810"/>
      <c r="T5" s="810"/>
      <c r="U5" s="810"/>
      <c r="V5" s="810"/>
      <c r="W5" s="810"/>
      <c r="X5" s="810"/>
      <c r="Y5" s="810"/>
      <c r="Z5" s="810"/>
      <c r="AA5" s="810"/>
      <c r="AB5" s="810"/>
      <c r="AC5" s="810"/>
      <c r="AD5" s="810"/>
      <c r="AE5" s="810"/>
      <c r="AF5" s="810"/>
      <c r="AG5" s="810"/>
      <c r="AH5" s="810"/>
      <c r="AI5" s="810"/>
      <c r="AJ5" s="810"/>
      <c r="AK5" s="810"/>
      <c r="AL5" s="810"/>
      <c r="AM5" s="810"/>
      <c r="AN5" s="810"/>
      <c r="AO5" s="810"/>
      <c r="AP5" s="810"/>
      <c r="AQ5" s="204"/>
      <c r="AR5" s="205"/>
      <c r="AS5" s="815"/>
      <c r="AT5" s="816"/>
      <c r="AU5" s="816"/>
      <c r="AV5" s="816"/>
      <c r="AW5" s="816"/>
      <c r="AX5" s="816"/>
      <c r="AY5" s="816"/>
      <c r="AZ5" s="816"/>
      <c r="BA5" s="816"/>
      <c r="BB5" s="822"/>
      <c r="BC5" s="823"/>
      <c r="BD5" s="823"/>
      <c r="BE5" s="823"/>
      <c r="BF5" s="823"/>
      <c r="BG5" s="823"/>
      <c r="BH5" s="823"/>
      <c r="BI5" s="823"/>
      <c r="BJ5" s="823"/>
      <c r="BK5" s="823"/>
      <c r="BL5" s="823"/>
      <c r="BM5" s="824"/>
      <c r="BN5" s="202"/>
      <c r="BO5" s="199"/>
      <c r="BP5" s="199"/>
    </row>
    <row r="6" spans="1:69" ht="15.75" customHeight="1" x14ac:dyDescent="0.25">
      <c r="C6" s="383"/>
      <c r="D6" s="206"/>
      <c r="E6" s="203"/>
      <c r="F6" s="203"/>
      <c r="G6" s="203"/>
      <c r="H6" s="203"/>
      <c r="I6" s="203"/>
      <c r="J6" s="203"/>
      <c r="K6" s="203"/>
      <c r="L6" s="203"/>
      <c r="M6" s="203"/>
      <c r="N6" s="203"/>
      <c r="O6" s="203"/>
      <c r="P6" s="809"/>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204"/>
      <c r="AR6" s="205"/>
      <c r="AS6" s="815"/>
      <c r="AT6" s="816"/>
      <c r="AU6" s="816"/>
      <c r="AV6" s="816"/>
      <c r="AW6" s="816"/>
      <c r="AX6" s="816"/>
      <c r="AY6" s="816"/>
      <c r="AZ6" s="816"/>
      <c r="BA6" s="816"/>
      <c r="BB6" s="822"/>
      <c r="BC6" s="823"/>
      <c r="BD6" s="823"/>
      <c r="BE6" s="823"/>
      <c r="BF6" s="823"/>
      <c r="BG6" s="823"/>
      <c r="BH6" s="823"/>
      <c r="BI6" s="823"/>
      <c r="BJ6" s="823"/>
      <c r="BK6" s="823"/>
      <c r="BL6" s="823"/>
      <c r="BM6" s="824"/>
      <c r="BN6" s="202"/>
      <c r="BO6" s="199"/>
      <c r="BP6" s="199"/>
    </row>
    <row r="7" spans="1:69" ht="54.75" customHeight="1" thickBot="1" x14ac:dyDescent="0.3">
      <c r="C7" s="384"/>
      <c r="D7" s="207"/>
      <c r="E7" s="207"/>
      <c r="F7" s="207"/>
      <c r="G7" s="207"/>
      <c r="H7" s="207"/>
      <c r="I7" s="207"/>
      <c r="J7" s="207"/>
      <c r="K7" s="207"/>
      <c r="L7" s="207"/>
      <c r="M7" s="207"/>
      <c r="N7" s="207"/>
      <c r="O7" s="207"/>
      <c r="P7" s="811"/>
      <c r="Q7" s="812"/>
      <c r="R7" s="812"/>
      <c r="S7" s="812"/>
      <c r="T7" s="812"/>
      <c r="U7" s="812"/>
      <c r="V7" s="812"/>
      <c r="W7" s="812"/>
      <c r="X7" s="812"/>
      <c r="Y7" s="812"/>
      <c r="Z7" s="812"/>
      <c r="AA7" s="812"/>
      <c r="AB7" s="812"/>
      <c r="AC7" s="812"/>
      <c r="AD7" s="812"/>
      <c r="AE7" s="812"/>
      <c r="AF7" s="812"/>
      <c r="AG7" s="812"/>
      <c r="AH7" s="812"/>
      <c r="AI7" s="812"/>
      <c r="AJ7" s="812"/>
      <c r="AK7" s="812"/>
      <c r="AL7" s="812"/>
      <c r="AM7" s="812"/>
      <c r="AN7" s="812"/>
      <c r="AO7" s="812"/>
      <c r="AP7" s="812"/>
      <c r="AQ7" s="208"/>
      <c r="AR7" s="209"/>
      <c r="AS7" s="817"/>
      <c r="AT7" s="818"/>
      <c r="AU7" s="818"/>
      <c r="AV7" s="818"/>
      <c r="AW7" s="818"/>
      <c r="AX7" s="818"/>
      <c r="AY7" s="818"/>
      <c r="AZ7" s="818"/>
      <c r="BA7" s="818"/>
      <c r="BB7" s="825"/>
      <c r="BC7" s="826"/>
      <c r="BD7" s="826"/>
      <c r="BE7" s="826"/>
      <c r="BF7" s="826"/>
      <c r="BG7" s="826"/>
      <c r="BH7" s="826"/>
      <c r="BI7" s="826"/>
      <c r="BJ7" s="826"/>
      <c r="BK7" s="826"/>
      <c r="BL7" s="826"/>
      <c r="BM7" s="827"/>
      <c r="BN7" s="202"/>
      <c r="BO7" s="199"/>
      <c r="BP7" s="199"/>
      <c r="BQ7" s="199"/>
    </row>
    <row r="8" spans="1:69" ht="8.25" customHeight="1" thickTop="1" x14ac:dyDescent="0.25">
      <c r="C8" s="383"/>
      <c r="D8" s="203"/>
      <c r="E8" s="203"/>
      <c r="F8" s="203"/>
      <c r="G8" s="203"/>
      <c r="H8" s="203"/>
      <c r="I8" s="203"/>
      <c r="J8" s="203"/>
      <c r="K8" s="203"/>
      <c r="L8" s="203"/>
      <c r="M8" s="203"/>
      <c r="N8" s="203"/>
      <c r="O8" s="203"/>
      <c r="P8" s="210"/>
      <c r="Q8" s="210"/>
      <c r="R8" s="210"/>
      <c r="S8" s="210"/>
      <c r="T8" s="210"/>
      <c r="U8" s="210"/>
      <c r="V8" s="210"/>
      <c r="W8" s="210"/>
      <c r="X8" s="210"/>
      <c r="Y8" s="210"/>
      <c r="Z8" s="210"/>
      <c r="AA8" s="210"/>
      <c r="AB8" s="210"/>
      <c r="AC8" s="210"/>
      <c r="AD8" s="210"/>
      <c r="AE8" s="211"/>
      <c r="AF8" s="210"/>
      <c r="AG8" s="210"/>
      <c r="AH8" s="210"/>
      <c r="AI8" s="210"/>
      <c r="AJ8" s="210"/>
      <c r="AK8" s="210"/>
      <c r="AL8" s="210"/>
      <c r="AM8" s="210"/>
      <c r="AN8" s="210"/>
      <c r="AO8" s="210"/>
      <c r="AP8" s="210"/>
      <c r="AQ8" s="210"/>
      <c r="AR8" s="210"/>
      <c r="AS8" s="210"/>
      <c r="AT8" s="210"/>
      <c r="AU8" s="210"/>
      <c r="AV8" s="210"/>
      <c r="AW8" s="212"/>
      <c r="AX8" s="212"/>
      <c r="AY8" s="212"/>
      <c r="AZ8" s="213"/>
      <c r="BA8" s="213"/>
      <c r="BB8" s="213"/>
      <c r="BC8" s="213"/>
      <c r="BD8" s="213"/>
      <c r="BE8" s="213"/>
      <c r="BF8" s="213"/>
      <c r="BG8" s="213"/>
      <c r="BH8" s="213"/>
      <c r="BI8" s="213"/>
      <c r="BJ8" s="213"/>
      <c r="BK8" s="213"/>
      <c r="BL8" s="214"/>
      <c r="BM8" s="385"/>
      <c r="BN8" s="202"/>
      <c r="BO8" s="199"/>
      <c r="BP8" s="199"/>
      <c r="BQ8" s="199"/>
    </row>
    <row r="9" spans="1:69" s="12" customFormat="1" ht="21" customHeight="1" x14ac:dyDescent="0.25">
      <c r="A9" s="12" t="s">
        <v>100</v>
      </c>
      <c r="C9" s="386" t="s">
        <v>101</v>
      </c>
      <c r="D9" s="215"/>
      <c r="E9" s="802">
        <v>2</v>
      </c>
      <c r="F9" s="803"/>
      <c r="G9" s="802">
        <v>0</v>
      </c>
      <c r="H9" s="803"/>
      <c r="I9" s="804">
        <v>2</v>
      </c>
      <c r="J9" s="805"/>
      <c r="K9" s="804">
        <v>0</v>
      </c>
      <c r="L9" s="805"/>
      <c r="M9" s="216"/>
      <c r="N9" s="228"/>
      <c r="O9" s="228"/>
      <c r="P9" s="229"/>
      <c r="Q9" s="229"/>
      <c r="R9" s="229"/>
      <c r="S9" s="229"/>
      <c r="T9" s="229"/>
      <c r="U9" s="378"/>
      <c r="V9" s="378"/>
      <c r="W9" s="217"/>
      <c r="X9" s="217"/>
      <c r="Y9" s="217"/>
      <c r="Z9" s="217"/>
      <c r="AA9" s="217"/>
      <c r="AB9" s="217"/>
      <c r="AC9" s="217"/>
      <c r="AD9" s="217"/>
      <c r="AE9" s="218"/>
      <c r="AF9" s="217"/>
      <c r="AG9" s="217"/>
      <c r="AH9" s="217"/>
      <c r="AI9" s="217"/>
      <c r="AJ9" s="217"/>
      <c r="AK9" s="217"/>
      <c r="AL9" s="217"/>
      <c r="AM9" s="217"/>
      <c r="AN9" s="217"/>
      <c r="AO9" s="217"/>
      <c r="AP9" s="217"/>
      <c r="AQ9" s="217"/>
      <c r="AR9" s="219"/>
      <c r="AS9" s="219"/>
      <c r="AT9" s="219"/>
      <c r="AU9" s="219"/>
      <c r="AV9" s="219"/>
      <c r="AW9" s="219"/>
      <c r="AX9" s="219"/>
      <c r="AY9" s="219"/>
      <c r="AZ9" s="219"/>
      <c r="BA9" s="219"/>
      <c r="BB9" s="219"/>
      <c r="BC9" s="219"/>
      <c r="BD9" s="219"/>
      <c r="BE9" s="219"/>
      <c r="BF9" s="219"/>
      <c r="BG9" s="219"/>
      <c r="BH9" s="219"/>
      <c r="BI9" s="219"/>
      <c r="BJ9" s="219"/>
      <c r="BK9" s="219"/>
      <c r="BL9" s="220"/>
      <c r="BM9" s="387"/>
      <c r="BN9" s="202"/>
      <c r="BO9" s="221"/>
      <c r="BP9" s="221"/>
      <c r="BQ9" s="221"/>
    </row>
    <row r="10" spans="1:69" ht="16.5" x14ac:dyDescent="0.25">
      <c r="C10" s="388"/>
      <c r="D10" s="222"/>
      <c r="E10" s="222"/>
      <c r="F10" s="222"/>
      <c r="G10" s="222"/>
      <c r="H10" s="222"/>
      <c r="I10" s="222"/>
      <c r="J10" s="222"/>
      <c r="K10" s="222"/>
      <c r="L10" s="222"/>
      <c r="M10" s="222"/>
      <c r="N10" s="228"/>
      <c r="O10" s="228"/>
      <c r="P10" s="229"/>
      <c r="Q10" s="229"/>
      <c r="R10" s="229"/>
      <c r="S10" s="229"/>
      <c r="T10" s="229"/>
      <c r="U10" s="222"/>
      <c r="V10" s="222"/>
      <c r="W10" s="222"/>
      <c r="X10" s="222"/>
      <c r="Y10" s="222"/>
      <c r="Z10" s="222"/>
      <c r="AA10" s="222"/>
      <c r="AB10" s="222"/>
      <c r="AC10" s="222"/>
      <c r="AD10" s="222"/>
      <c r="AE10" s="223"/>
      <c r="AF10" s="224" t="s">
        <v>102</v>
      </c>
      <c r="AG10" s="225"/>
      <c r="AH10" s="225"/>
      <c r="AI10" s="225"/>
      <c r="AJ10" s="225"/>
      <c r="AK10" s="225"/>
      <c r="AL10" s="225"/>
      <c r="AM10" s="225"/>
      <c r="AN10" s="225"/>
      <c r="AO10" s="225"/>
      <c r="AP10" s="225"/>
      <c r="AQ10" s="226"/>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385"/>
      <c r="BN10" s="202"/>
      <c r="BO10" s="199"/>
      <c r="BP10" s="199"/>
      <c r="BQ10" s="199"/>
    </row>
    <row r="11" spans="1:69" ht="15.75" x14ac:dyDescent="0.25">
      <c r="C11" s="389"/>
      <c r="D11" s="227"/>
      <c r="E11" s="227"/>
      <c r="F11" s="227"/>
      <c r="G11" s="227"/>
      <c r="H11" s="227"/>
      <c r="I11" s="227"/>
      <c r="J11" s="227"/>
      <c r="K11" s="227"/>
      <c r="L11" s="227"/>
      <c r="M11" s="227"/>
      <c r="N11" s="228"/>
      <c r="O11" s="228"/>
      <c r="P11" s="229"/>
      <c r="Q11" s="229"/>
      <c r="R11" s="229"/>
      <c r="S11" s="229"/>
      <c r="T11" s="229"/>
      <c r="U11" s="229"/>
      <c r="V11" s="229"/>
      <c r="W11" s="229"/>
      <c r="X11" s="229"/>
      <c r="Y11" s="229"/>
      <c r="Z11" s="229"/>
      <c r="AA11" s="229"/>
      <c r="AB11" s="229"/>
      <c r="AC11" s="229"/>
      <c r="AD11" s="229"/>
      <c r="AE11" s="230"/>
      <c r="AF11" s="231"/>
      <c r="AG11" s="225"/>
      <c r="AH11" s="225"/>
      <c r="AI11" s="225"/>
      <c r="AJ11" s="225"/>
      <c r="AK11" s="225"/>
      <c r="AL11" s="225"/>
      <c r="AM11" s="225"/>
      <c r="AN11" s="225"/>
      <c r="AO11" s="225"/>
      <c r="AP11" s="225"/>
      <c r="AQ11" s="226"/>
      <c r="AR11" s="225"/>
      <c r="AS11" s="225"/>
      <c r="AT11" s="225"/>
      <c r="AU11" s="232"/>
      <c r="AV11" s="232"/>
      <c r="AW11" s="232"/>
      <c r="AX11" s="232"/>
      <c r="AY11" s="232"/>
      <c r="AZ11" s="232"/>
      <c r="BA11" s="232"/>
      <c r="BB11" s="232"/>
      <c r="BC11" s="232"/>
      <c r="BD11" s="232"/>
      <c r="BE11" s="232"/>
      <c r="BF11" s="232"/>
      <c r="BG11" s="232"/>
      <c r="BH11" s="225"/>
      <c r="BI11" s="225"/>
      <c r="BJ11" s="225"/>
      <c r="BK11" s="225"/>
      <c r="BL11" s="233"/>
      <c r="BM11" s="385"/>
      <c r="BN11" s="202"/>
      <c r="BO11" s="199"/>
      <c r="BP11" s="199"/>
      <c r="BQ11" s="199"/>
    </row>
    <row r="12" spans="1:69" ht="18" x14ac:dyDescent="0.25">
      <c r="C12" s="390"/>
      <c r="D12" s="234"/>
      <c r="E12" s="234"/>
      <c r="F12" s="234"/>
      <c r="G12" s="234"/>
      <c r="H12" s="234"/>
      <c r="I12" s="234"/>
      <c r="J12" s="234"/>
      <c r="K12" s="234"/>
      <c r="L12" s="234"/>
      <c r="M12" s="806"/>
      <c r="N12" s="806"/>
      <c r="O12" s="806"/>
      <c r="P12" s="806"/>
      <c r="Q12" s="806"/>
      <c r="R12" s="806"/>
      <c r="S12" s="806"/>
      <c r="T12" s="806"/>
      <c r="U12" s="806"/>
      <c r="V12" s="806"/>
      <c r="W12" s="806"/>
      <c r="X12" s="806"/>
      <c r="Y12" s="806"/>
      <c r="Z12" s="806"/>
      <c r="AA12" s="806"/>
      <c r="AB12" s="226"/>
      <c r="AC12" s="226"/>
      <c r="AD12" s="226"/>
      <c r="AE12" s="235"/>
      <c r="AF12" s="232"/>
      <c r="AG12" s="236"/>
      <c r="AH12" s="236"/>
      <c r="AI12" s="237"/>
      <c r="AJ12" s="237"/>
      <c r="AK12" s="237"/>
      <c r="AL12" s="237"/>
      <c r="AM12" s="236"/>
      <c r="AN12" s="236"/>
      <c r="AO12" s="236"/>
      <c r="AP12" s="225"/>
      <c r="AQ12" s="236"/>
      <c r="AR12" s="236"/>
      <c r="AS12" s="237"/>
      <c r="AT12" s="237"/>
      <c r="AU12" s="232"/>
      <c r="AV12" s="232"/>
      <c r="AW12" s="232"/>
      <c r="AX12" s="232"/>
      <c r="AY12" s="232"/>
      <c r="AZ12" s="232"/>
      <c r="BA12" s="232"/>
      <c r="BB12" s="232"/>
      <c r="BC12" s="232"/>
      <c r="BD12" s="232"/>
      <c r="BE12" s="232"/>
      <c r="BF12" s="232"/>
      <c r="BG12" s="232"/>
      <c r="BH12" s="225"/>
      <c r="BI12" s="225"/>
      <c r="BJ12" s="225"/>
      <c r="BK12" s="225"/>
      <c r="BL12" s="233"/>
      <c r="BM12" s="385"/>
      <c r="BN12" s="202"/>
      <c r="BO12" s="199"/>
      <c r="BP12" s="199"/>
      <c r="BQ12" s="199"/>
    </row>
    <row r="13" spans="1:69" ht="15.75" x14ac:dyDescent="0.25">
      <c r="C13" s="390"/>
      <c r="D13" s="232"/>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26"/>
      <c r="AC13" s="226"/>
      <c r="AD13" s="226"/>
      <c r="AE13" s="235"/>
      <c r="AF13" s="226"/>
      <c r="AG13" s="226"/>
      <c r="AH13" s="226"/>
      <c r="AI13" s="225"/>
      <c r="AJ13" s="225"/>
      <c r="AK13" s="225"/>
      <c r="AL13" s="225"/>
      <c r="AM13" s="226"/>
      <c r="AN13" s="226"/>
      <c r="AO13" s="226"/>
      <c r="AP13" s="226"/>
      <c r="AQ13" s="226"/>
      <c r="AR13" s="225"/>
      <c r="AS13" s="225"/>
      <c r="AT13" s="225"/>
      <c r="AU13" s="232"/>
      <c r="AV13" s="232"/>
      <c r="AW13" s="232"/>
      <c r="AX13" s="232"/>
      <c r="AY13" s="232"/>
      <c r="AZ13" s="232"/>
      <c r="BA13" s="232"/>
      <c r="BB13" s="232"/>
      <c r="BC13" s="232"/>
      <c r="BD13" s="232"/>
      <c r="BE13" s="232"/>
      <c r="BF13" s="232"/>
      <c r="BG13" s="232"/>
      <c r="BH13" s="225"/>
      <c r="BI13" s="225"/>
      <c r="BJ13" s="225"/>
      <c r="BK13" s="225"/>
      <c r="BL13" s="233"/>
      <c r="BM13" s="385"/>
      <c r="BN13" s="202"/>
      <c r="BO13" s="199"/>
      <c r="BP13" s="199"/>
      <c r="BQ13" s="199"/>
    </row>
    <row r="14" spans="1:69" ht="15.75" x14ac:dyDescent="0.25">
      <c r="C14" s="390"/>
      <c r="D14" s="232"/>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26"/>
      <c r="AC14" s="226"/>
      <c r="AD14" s="226"/>
      <c r="AE14" s="235"/>
      <c r="AF14" s="226"/>
      <c r="AG14" s="226"/>
      <c r="AH14" s="226"/>
      <c r="AI14" s="225"/>
      <c r="AJ14" s="225"/>
      <c r="AK14" s="225"/>
      <c r="AL14" s="225"/>
      <c r="AM14" s="226"/>
      <c r="AN14" s="226"/>
      <c r="AO14" s="226"/>
      <c r="AP14" s="226"/>
      <c r="AQ14" s="226"/>
      <c r="AR14" s="225"/>
      <c r="AS14" s="225"/>
      <c r="AT14" s="225"/>
      <c r="AU14" s="232"/>
      <c r="AV14" s="232"/>
      <c r="AW14" s="232"/>
      <c r="AX14" s="232"/>
      <c r="AY14" s="232"/>
      <c r="AZ14" s="232"/>
      <c r="BA14" s="232"/>
      <c r="BB14" s="232"/>
      <c r="BC14" s="232"/>
      <c r="BD14" s="232"/>
      <c r="BE14" s="232"/>
      <c r="BF14" s="232"/>
      <c r="BG14" s="232"/>
      <c r="BH14" s="225"/>
      <c r="BI14" s="225"/>
      <c r="BJ14" s="225"/>
      <c r="BK14" s="225"/>
      <c r="BL14" s="233"/>
      <c r="BM14" s="385"/>
      <c r="BN14" s="202"/>
      <c r="BO14" s="199"/>
      <c r="BP14" s="199"/>
      <c r="BQ14" s="199"/>
    </row>
    <row r="15" spans="1:69" ht="23.25" x14ac:dyDescent="0.35">
      <c r="C15" s="390"/>
      <c r="D15" s="232"/>
      <c r="E15" s="234"/>
      <c r="F15" s="234"/>
      <c r="G15" s="234"/>
      <c r="H15" s="234"/>
      <c r="I15" s="234"/>
      <c r="J15" s="238"/>
      <c r="K15" s="238"/>
      <c r="L15" s="238"/>
      <c r="M15" s="238"/>
      <c r="N15" s="238"/>
      <c r="O15" s="238"/>
      <c r="P15" s="238"/>
      <c r="Q15" s="238"/>
      <c r="R15" s="238"/>
      <c r="S15" s="238"/>
      <c r="T15" s="238"/>
      <c r="U15" s="238"/>
      <c r="V15" s="238"/>
      <c r="W15" s="238"/>
      <c r="X15" s="238"/>
      <c r="Y15" s="238"/>
      <c r="Z15" s="238"/>
      <c r="AA15" s="238"/>
      <c r="AB15" s="226"/>
      <c r="AC15" s="226"/>
      <c r="AD15" s="226"/>
      <c r="AE15" s="235"/>
      <c r="AF15" s="226"/>
      <c r="AG15" s="226"/>
      <c r="AH15" s="226"/>
      <c r="AI15" s="225"/>
      <c r="AJ15" s="225"/>
      <c r="AK15" s="225"/>
      <c r="AL15" s="225"/>
      <c r="AM15" s="226"/>
      <c r="AN15" s="226"/>
      <c r="AO15" s="226"/>
      <c r="AP15" s="226"/>
      <c r="AQ15" s="226"/>
      <c r="AR15" s="225"/>
      <c r="AS15" s="225"/>
      <c r="AT15" s="225"/>
      <c r="AU15" s="225"/>
      <c r="AV15" s="225"/>
      <c r="AW15" s="225"/>
      <c r="AX15" s="225"/>
      <c r="AY15" s="225"/>
      <c r="AZ15" s="225"/>
      <c r="BA15" s="225"/>
      <c r="BB15" s="225"/>
      <c r="BC15" s="225"/>
      <c r="BD15" s="225"/>
      <c r="BE15" s="225"/>
      <c r="BF15" s="225"/>
      <c r="BG15" s="225"/>
      <c r="BH15" s="225"/>
      <c r="BI15" s="225"/>
      <c r="BJ15" s="225"/>
      <c r="BK15" s="225"/>
      <c r="BL15" s="233"/>
      <c r="BM15" s="385"/>
      <c r="BN15" s="202"/>
      <c r="BO15" s="199"/>
      <c r="BP15" s="199"/>
      <c r="BQ15" s="199"/>
    </row>
    <row r="16" spans="1:69" ht="18" x14ac:dyDescent="0.25">
      <c r="C16" s="390"/>
      <c r="D16" s="234"/>
      <c r="E16" s="234"/>
      <c r="F16" s="234"/>
      <c r="G16" s="234"/>
      <c r="H16" s="234"/>
      <c r="I16" s="234"/>
      <c r="J16" s="234"/>
      <c r="K16" s="234"/>
      <c r="L16" s="225"/>
      <c r="M16" s="232"/>
      <c r="N16" s="239"/>
      <c r="O16" s="239"/>
      <c r="P16" s="239"/>
      <c r="Q16" s="239"/>
      <c r="R16" s="239"/>
      <c r="S16" s="239"/>
      <c r="T16" s="239"/>
      <c r="U16" s="239"/>
      <c r="V16" s="239"/>
      <c r="W16" s="239"/>
      <c r="X16" s="239"/>
      <c r="Y16" s="239"/>
      <c r="Z16" s="239"/>
      <c r="AA16" s="239"/>
      <c r="AB16" s="226"/>
      <c r="AC16" s="226"/>
      <c r="AD16" s="226"/>
      <c r="AE16" s="235"/>
      <c r="AF16" s="226"/>
      <c r="AG16" s="226"/>
      <c r="AH16" s="226"/>
      <c r="AI16" s="225"/>
      <c r="AJ16" s="225"/>
      <c r="AK16" s="225"/>
      <c r="AL16" s="225"/>
      <c r="AM16" s="226"/>
      <c r="AN16" s="226"/>
      <c r="AO16" s="226"/>
      <c r="AP16" s="226"/>
      <c r="AQ16" s="226"/>
      <c r="AR16" s="225"/>
      <c r="AS16" s="225"/>
      <c r="AT16" s="225"/>
      <c r="AU16" s="225"/>
      <c r="AV16" s="225"/>
      <c r="AW16" s="225"/>
      <c r="AX16" s="225"/>
      <c r="AY16" s="225"/>
      <c r="AZ16" s="225"/>
      <c r="BA16" s="225"/>
      <c r="BB16" s="225"/>
      <c r="BC16" s="225"/>
      <c r="BD16" s="225"/>
      <c r="BE16" s="225"/>
      <c r="BF16" s="225"/>
      <c r="BG16" s="225"/>
      <c r="BH16" s="225"/>
      <c r="BI16" s="225"/>
      <c r="BJ16" s="225"/>
      <c r="BK16" s="225"/>
      <c r="BL16" s="233"/>
      <c r="BM16" s="385"/>
      <c r="BN16" s="202"/>
      <c r="BO16" s="199"/>
      <c r="BP16" s="199"/>
      <c r="BQ16" s="199"/>
    </row>
    <row r="17" spans="1:241" ht="18" x14ac:dyDescent="0.25">
      <c r="C17" s="390"/>
      <c r="D17" s="234"/>
      <c r="E17" s="234"/>
      <c r="F17" s="234"/>
      <c r="G17" s="234"/>
      <c r="H17" s="234"/>
      <c r="I17" s="234"/>
      <c r="J17" s="234"/>
      <c r="K17" s="234"/>
      <c r="L17" s="225"/>
      <c r="M17" s="232"/>
      <c r="N17" s="232"/>
      <c r="O17" s="239"/>
      <c r="P17" s="239"/>
      <c r="Q17" s="239"/>
      <c r="R17" s="239"/>
      <c r="S17" s="239"/>
      <c r="T17" s="239"/>
      <c r="U17" s="239"/>
      <c r="V17" s="239"/>
      <c r="W17" s="239"/>
      <c r="X17" s="239"/>
      <c r="Y17" s="239"/>
      <c r="Z17" s="239"/>
      <c r="AA17" s="239"/>
      <c r="AB17" s="226"/>
      <c r="AC17" s="226"/>
      <c r="AD17" s="226"/>
      <c r="AE17" s="235"/>
      <c r="AF17" s="226"/>
      <c r="AG17" s="226"/>
      <c r="AH17" s="226"/>
      <c r="AI17" s="225"/>
      <c r="AJ17" s="225"/>
      <c r="AK17" s="225"/>
      <c r="AL17" s="225"/>
      <c r="AM17" s="226"/>
      <c r="AN17" s="226"/>
      <c r="AO17" s="226"/>
      <c r="AP17" s="226"/>
      <c r="AQ17" s="226"/>
      <c r="AR17" s="225"/>
      <c r="AS17" s="225"/>
      <c r="AT17" s="225"/>
      <c r="AU17" s="225"/>
      <c r="AV17" s="225"/>
      <c r="AW17" s="225"/>
      <c r="AX17" s="225"/>
      <c r="AY17" s="225"/>
      <c r="AZ17" s="225"/>
      <c r="BA17" s="225"/>
      <c r="BB17" s="225"/>
      <c r="BC17" s="225"/>
      <c r="BD17" s="225"/>
      <c r="BE17" s="225"/>
      <c r="BF17" s="225"/>
      <c r="BG17" s="225"/>
      <c r="BH17" s="225"/>
      <c r="BI17" s="225"/>
      <c r="BJ17" s="225"/>
      <c r="BK17" s="225"/>
      <c r="BL17" s="233"/>
      <c r="BM17" s="385"/>
      <c r="BN17" s="202"/>
      <c r="BO17" s="199"/>
      <c r="BP17" s="199"/>
      <c r="BQ17" s="199"/>
    </row>
    <row r="18" spans="1:241" ht="17.25" customHeight="1" x14ac:dyDescent="0.25">
      <c r="C18" s="390"/>
      <c r="D18" s="225"/>
      <c r="E18" s="225"/>
      <c r="F18" s="225"/>
      <c r="G18" s="225"/>
      <c r="H18" s="225"/>
      <c r="I18" s="225"/>
      <c r="J18" s="225"/>
      <c r="K18" s="225"/>
      <c r="L18" s="225"/>
      <c r="M18" s="225"/>
      <c r="N18" s="225"/>
      <c r="O18" s="225"/>
      <c r="P18" s="225"/>
      <c r="Q18" s="225"/>
      <c r="R18" s="225"/>
      <c r="S18" s="225"/>
      <c r="T18" s="225"/>
      <c r="U18" s="225">
        <v>3</v>
      </c>
      <c r="V18" s="225"/>
      <c r="W18" s="225"/>
      <c r="X18" s="225"/>
      <c r="Y18" s="225"/>
      <c r="Z18" s="225"/>
      <c r="AA18" s="225"/>
      <c r="AB18" s="225"/>
      <c r="AC18" s="225"/>
      <c r="AD18" s="225"/>
      <c r="AE18" s="240"/>
      <c r="AF18" s="225"/>
      <c r="AG18" s="241"/>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33"/>
      <c r="BM18" s="385"/>
      <c r="BN18" s="202"/>
      <c r="BO18" s="199"/>
      <c r="BP18" s="199"/>
      <c r="BQ18" s="199"/>
    </row>
    <row r="19" spans="1:241" ht="27" customHeight="1" x14ac:dyDescent="0.25">
      <c r="C19" s="785" t="s">
        <v>103</v>
      </c>
      <c r="D19" s="786"/>
      <c r="E19" s="242" t="s">
        <v>104</v>
      </c>
      <c r="F19" s="243"/>
      <c r="G19" s="243"/>
      <c r="H19" s="243"/>
      <c r="I19" s="243"/>
      <c r="J19" s="243"/>
      <c r="K19" s="243"/>
      <c r="L19" s="243"/>
      <c r="M19" s="243"/>
      <c r="N19" s="243"/>
      <c r="O19" s="243"/>
      <c r="P19" s="242"/>
      <c r="Q19" s="242"/>
      <c r="R19" s="242"/>
      <c r="S19" s="244" t="s">
        <v>105</v>
      </c>
      <c r="T19" s="791" t="s">
        <v>106</v>
      </c>
      <c r="U19" s="791"/>
      <c r="V19" s="791"/>
      <c r="W19" s="791"/>
      <c r="X19" s="791"/>
      <c r="Y19" s="791"/>
      <c r="Z19" s="791"/>
      <c r="AA19" s="791" t="s">
        <v>107</v>
      </c>
      <c r="AB19" s="792"/>
      <c r="AC19" s="792"/>
      <c r="AD19" s="792"/>
      <c r="AE19" s="792"/>
      <c r="AF19" s="792"/>
      <c r="AG19" s="792"/>
      <c r="AH19" s="792"/>
      <c r="AI19" s="792"/>
      <c r="AJ19" s="792"/>
      <c r="AK19" s="792"/>
      <c r="AL19" s="792"/>
      <c r="AM19" s="791" t="s">
        <v>108</v>
      </c>
      <c r="AN19" s="792"/>
      <c r="AO19" s="792"/>
      <c r="AP19" s="792"/>
      <c r="AQ19" s="792"/>
      <c r="AR19" s="792"/>
      <c r="AS19" s="792"/>
      <c r="AT19" s="792"/>
      <c r="AU19" s="792"/>
      <c r="AV19" s="791" t="s">
        <v>109</v>
      </c>
      <c r="AW19" s="792"/>
      <c r="AX19" s="792"/>
      <c r="AY19" s="792"/>
      <c r="AZ19" s="792"/>
      <c r="BA19" s="792"/>
      <c r="BB19" s="792"/>
      <c r="BC19" s="792"/>
      <c r="BD19" s="792"/>
      <c r="BE19" s="792"/>
      <c r="BF19" s="792"/>
      <c r="BG19" s="793" t="s">
        <v>110</v>
      </c>
      <c r="BH19" s="793"/>
      <c r="BI19" s="793"/>
      <c r="BJ19" s="793"/>
      <c r="BK19" s="793"/>
      <c r="BL19" s="794"/>
      <c r="BM19" s="391"/>
      <c r="BN19" s="202"/>
      <c r="BO19" s="199"/>
      <c r="BP19" s="199"/>
      <c r="BQ19" s="199"/>
    </row>
    <row r="20" spans="1:241" ht="20.25" customHeight="1" x14ac:dyDescent="0.25">
      <c r="C20" s="787"/>
      <c r="D20" s="788"/>
      <c r="E20" s="199"/>
      <c r="F20" s="199"/>
      <c r="G20" s="199"/>
      <c r="H20" s="199"/>
      <c r="I20" s="199"/>
      <c r="J20" s="199"/>
      <c r="K20" s="199"/>
      <c r="L20" s="199"/>
      <c r="M20" s="199"/>
      <c r="N20" s="199"/>
      <c r="O20" s="199"/>
      <c r="P20" s="245"/>
      <c r="Q20" s="245"/>
      <c r="R20" s="245"/>
      <c r="S20" s="246"/>
      <c r="T20" s="245"/>
      <c r="U20" s="245"/>
      <c r="V20" s="245"/>
      <c r="W20" s="245"/>
      <c r="X20" s="245"/>
      <c r="Y20" s="245"/>
      <c r="Z20" s="245"/>
      <c r="AA20" s="245"/>
      <c r="AB20" s="247"/>
      <c r="AC20" s="247"/>
      <c r="AD20" s="247"/>
      <c r="AE20" s="247"/>
      <c r="AF20" s="245"/>
      <c r="AG20" s="245"/>
      <c r="AH20" s="245"/>
      <c r="AI20" s="245"/>
      <c r="AJ20" s="245"/>
      <c r="AK20" s="245"/>
      <c r="AL20" s="245"/>
      <c r="AM20" s="245"/>
      <c r="AN20" s="245"/>
      <c r="AO20" s="245"/>
      <c r="AP20" s="245"/>
      <c r="AQ20" s="245"/>
      <c r="AR20" s="248"/>
      <c r="AS20" s="245"/>
      <c r="AT20" s="245"/>
      <c r="AU20" s="245"/>
      <c r="AV20" s="248"/>
      <c r="AW20" s="245"/>
      <c r="AX20" s="245"/>
      <c r="AY20" s="245"/>
      <c r="AZ20" s="245"/>
      <c r="BA20" s="245"/>
      <c r="BB20" s="245"/>
      <c r="BC20" s="245"/>
      <c r="BD20" s="245"/>
      <c r="BE20" s="245"/>
      <c r="BF20" s="245"/>
      <c r="BG20" s="249"/>
      <c r="BH20" s="795" t="s">
        <v>208</v>
      </c>
      <c r="BI20" s="795"/>
      <c r="BJ20" s="795"/>
      <c r="BK20" s="795"/>
      <c r="BL20" s="795"/>
      <c r="BM20" s="796"/>
      <c r="BN20" s="202"/>
      <c r="BO20" s="199"/>
      <c r="BP20" s="199"/>
      <c r="BQ20" s="199"/>
    </row>
    <row r="21" spans="1:241" ht="31.5" customHeight="1" x14ac:dyDescent="0.25">
      <c r="C21" s="789"/>
      <c r="D21" s="790"/>
      <c r="E21" s="799">
        <v>94666667</v>
      </c>
      <c r="F21" s="799"/>
      <c r="G21" s="799"/>
      <c r="H21" s="799"/>
      <c r="I21" s="799"/>
      <c r="J21" s="799"/>
      <c r="K21" s="799"/>
      <c r="L21" s="799"/>
      <c r="M21" s="799"/>
      <c r="N21" s="799"/>
      <c r="O21" s="799"/>
      <c r="P21" s="799"/>
      <c r="Q21" s="799"/>
      <c r="R21" s="800"/>
      <c r="S21" s="250">
        <v>2</v>
      </c>
      <c r="T21" s="799" t="s">
        <v>205</v>
      </c>
      <c r="U21" s="799"/>
      <c r="V21" s="799"/>
      <c r="W21" s="799"/>
      <c r="X21" s="799"/>
      <c r="Y21" s="799"/>
      <c r="Z21" s="801"/>
      <c r="AA21" s="799" t="s">
        <v>206</v>
      </c>
      <c r="AB21" s="799"/>
      <c r="AC21" s="799"/>
      <c r="AD21" s="799"/>
      <c r="AE21" s="799"/>
      <c r="AF21" s="799"/>
      <c r="AG21" s="799"/>
      <c r="AH21" s="799"/>
      <c r="AI21" s="799"/>
      <c r="AJ21" s="799"/>
      <c r="AK21" s="799"/>
      <c r="AL21" s="801"/>
      <c r="AM21" s="799" t="s">
        <v>207</v>
      </c>
      <c r="AN21" s="828"/>
      <c r="AO21" s="828"/>
      <c r="AP21" s="828"/>
      <c r="AQ21" s="828"/>
      <c r="AR21" s="828"/>
      <c r="AS21" s="828"/>
      <c r="AT21" s="828"/>
      <c r="AU21" s="829"/>
      <c r="AV21" s="799"/>
      <c r="AW21" s="799"/>
      <c r="AX21" s="799"/>
      <c r="AY21" s="799"/>
      <c r="AZ21" s="799"/>
      <c r="BA21" s="799"/>
      <c r="BB21" s="799"/>
      <c r="BC21" s="799"/>
      <c r="BD21" s="799"/>
      <c r="BE21" s="799"/>
      <c r="BF21" s="799"/>
      <c r="BG21" s="251"/>
      <c r="BH21" s="797"/>
      <c r="BI21" s="797"/>
      <c r="BJ21" s="797"/>
      <c r="BK21" s="797"/>
      <c r="BL21" s="797"/>
      <c r="BM21" s="798"/>
      <c r="BN21" s="202"/>
      <c r="BO21" s="199"/>
      <c r="BP21" s="199"/>
      <c r="BQ21" s="199"/>
    </row>
    <row r="22" spans="1:241" ht="4.5" customHeight="1" thickBot="1" x14ac:dyDescent="0.3">
      <c r="A22" s="232"/>
      <c r="B22" s="252"/>
      <c r="C22" s="392"/>
      <c r="D22" s="232"/>
      <c r="E22" s="253"/>
      <c r="F22" s="253"/>
      <c r="G22" s="253"/>
      <c r="H22" s="253"/>
      <c r="I22" s="253"/>
      <c r="J22" s="253"/>
      <c r="K22" s="253"/>
      <c r="L22" s="253"/>
      <c r="M22" s="254"/>
      <c r="N22" s="255"/>
      <c r="O22" s="254"/>
      <c r="P22" s="254"/>
      <c r="Q22" s="256"/>
      <c r="R22" s="232"/>
      <c r="S22" s="257"/>
      <c r="T22" s="257"/>
      <c r="U22" s="257"/>
      <c r="V22" s="257"/>
      <c r="W22" s="232"/>
      <c r="X22" s="258"/>
      <c r="Y22" s="258"/>
      <c r="Z22" s="256"/>
      <c r="AA22" s="256"/>
      <c r="AB22" s="255"/>
      <c r="AC22" s="259"/>
      <c r="AD22" s="232"/>
      <c r="AE22" s="232"/>
      <c r="AF22" s="232"/>
      <c r="AG22" s="256"/>
      <c r="AH22" s="256"/>
      <c r="AI22" s="256"/>
      <c r="AJ22" s="256"/>
      <c r="AK22" s="256"/>
      <c r="AL22" s="256"/>
      <c r="AM22" s="256"/>
      <c r="AN22" s="256"/>
      <c r="AO22" s="256"/>
      <c r="AP22" s="256"/>
      <c r="AQ22" s="256"/>
      <c r="AR22" s="256"/>
      <c r="AS22" s="256"/>
      <c r="AT22" s="256"/>
      <c r="AU22" s="229"/>
      <c r="AV22" s="229"/>
      <c r="AW22" s="258"/>
      <c r="AX22" s="258"/>
      <c r="AY22" s="258"/>
      <c r="AZ22" s="258"/>
      <c r="BA22" s="258"/>
      <c r="BB22" s="256"/>
      <c r="BC22" s="256"/>
      <c r="BD22" s="256"/>
      <c r="BE22" s="254"/>
      <c r="BF22" s="256"/>
      <c r="BG22" s="256"/>
      <c r="BH22" s="256"/>
      <c r="BI22" s="256"/>
      <c r="BJ22" s="256"/>
      <c r="BK22" s="256"/>
      <c r="BL22" s="260"/>
      <c r="BM22" s="385"/>
      <c r="BN22" s="202"/>
      <c r="BO22" s="199"/>
      <c r="BP22" s="199"/>
      <c r="BQ22" s="199"/>
    </row>
    <row r="23" spans="1:241" ht="51" customHeight="1" x14ac:dyDescent="0.25">
      <c r="C23" s="777" t="s">
        <v>111</v>
      </c>
      <c r="D23" s="778"/>
      <c r="E23" s="778"/>
      <c r="F23" s="778"/>
      <c r="G23" s="778"/>
      <c r="H23" s="779" t="s">
        <v>217</v>
      </c>
      <c r="I23" s="780"/>
      <c r="J23" s="780"/>
      <c r="K23" s="780"/>
      <c r="L23" s="780"/>
      <c r="M23" s="232"/>
      <c r="N23" s="781" t="s">
        <v>112</v>
      </c>
      <c r="O23" s="781"/>
      <c r="P23" s="781"/>
      <c r="Q23" s="781"/>
      <c r="R23" s="781"/>
      <c r="S23" s="261" t="s">
        <v>113</v>
      </c>
      <c r="T23" s="262"/>
      <c r="U23" s="257"/>
      <c r="V23" s="257"/>
      <c r="W23" s="782" t="s">
        <v>114</v>
      </c>
      <c r="X23" s="782"/>
      <c r="Y23" s="782"/>
      <c r="Z23" s="782"/>
      <c r="AA23" s="783"/>
      <c r="AB23" s="783"/>
      <c r="AC23" s="783"/>
      <c r="AD23" s="783"/>
      <c r="AE23" s="783"/>
      <c r="AF23" s="783"/>
      <c r="AG23" s="783"/>
      <c r="AH23" s="783"/>
      <c r="AI23" s="783"/>
      <c r="AJ23" s="783"/>
      <c r="AK23" s="783"/>
      <c r="AL23" s="783"/>
      <c r="AM23" s="783"/>
      <c r="AN23" s="232"/>
      <c r="AO23" s="782" t="s">
        <v>115</v>
      </c>
      <c r="AP23" s="782"/>
      <c r="AQ23" s="782"/>
      <c r="AR23" s="782"/>
      <c r="AS23" s="262"/>
      <c r="AT23" s="232"/>
      <c r="AU23" s="782" t="s">
        <v>116</v>
      </c>
      <c r="AV23" s="782"/>
      <c r="AW23" s="782"/>
      <c r="AX23" s="782"/>
      <c r="AY23" s="782"/>
      <c r="AZ23" s="782"/>
      <c r="BA23" s="782"/>
      <c r="BB23" s="783"/>
      <c r="BC23" s="783"/>
      <c r="BD23" s="783"/>
      <c r="BE23" s="783"/>
      <c r="BF23" s="783"/>
      <c r="BG23" s="783"/>
      <c r="BH23" s="783"/>
      <c r="BI23" s="783"/>
      <c r="BJ23" s="783"/>
      <c r="BK23" s="783"/>
      <c r="BL23" s="783"/>
      <c r="BM23" s="784"/>
      <c r="BN23" s="202"/>
      <c r="BO23" s="199"/>
      <c r="BP23" s="199"/>
      <c r="BQ23" s="199"/>
    </row>
    <row r="24" spans="1:241" ht="4.5" customHeight="1" thickBot="1" x14ac:dyDescent="0.3">
      <c r="A24" s="232"/>
      <c r="B24" s="252"/>
      <c r="C24" s="393"/>
      <c r="D24" s="263"/>
      <c r="E24" s="264"/>
      <c r="F24" s="264"/>
      <c r="G24" s="264"/>
      <c r="H24" s="264"/>
      <c r="I24" s="264"/>
      <c r="J24" s="264"/>
      <c r="K24" s="264"/>
      <c r="L24" s="264"/>
      <c r="M24" s="265"/>
      <c r="N24" s="266"/>
      <c r="O24" s="265"/>
      <c r="P24" s="265"/>
      <c r="Q24" s="267"/>
      <c r="R24" s="263"/>
      <c r="S24" s="268"/>
      <c r="T24" s="268"/>
      <c r="U24" s="268"/>
      <c r="V24" s="268"/>
      <c r="W24" s="263"/>
      <c r="X24" s="269"/>
      <c r="Y24" s="269"/>
      <c r="Z24" s="267"/>
      <c r="AA24" s="267"/>
      <c r="AB24" s="266"/>
      <c r="AC24" s="266"/>
      <c r="AD24" s="263"/>
      <c r="AE24" s="263"/>
      <c r="AF24" s="263"/>
      <c r="AG24" s="267"/>
      <c r="AH24" s="267"/>
      <c r="AI24" s="267"/>
      <c r="AJ24" s="267"/>
      <c r="AK24" s="267"/>
      <c r="AL24" s="267"/>
      <c r="AM24" s="267"/>
      <c r="AN24" s="267"/>
      <c r="AO24" s="267"/>
      <c r="AP24" s="267"/>
      <c r="AQ24" s="267"/>
      <c r="AR24" s="267"/>
      <c r="AS24" s="267"/>
      <c r="AT24" s="267"/>
      <c r="AU24" s="270"/>
      <c r="AV24" s="270"/>
      <c r="AW24" s="269"/>
      <c r="AX24" s="269"/>
      <c r="AY24" s="269"/>
      <c r="AZ24" s="269"/>
      <c r="BA24" s="269"/>
      <c r="BB24" s="267"/>
      <c r="BC24" s="267"/>
      <c r="BD24" s="267"/>
      <c r="BE24" s="265"/>
      <c r="BF24" s="267"/>
      <c r="BG24" s="267"/>
      <c r="BH24" s="267"/>
      <c r="BI24" s="267"/>
      <c r="BJ24" s="267"/>
      <c r="BK24" s="267"/>
      <c r="BL24" s="271"/>
      <c r="BM24" s="394"/>
      <c r="BN24" s="202"/>
      <c r="BO24" s="199"/>
      <c r="BP24" s="199"/>
      <c r="BQ24" s="199"/>
    </row>
    <row r="25" spans="1:241" ht="40.5" customHeight="1" thickBot="1" x14ac:dyDescent="0.3">
      <c r="C25" s="752" t="s">
        <v>117</v>
      </c>
      <c r="D25" s="753"/>
      <c r="E25" s="753"/>
      <c r="F25" s="753"/>
      <c r="G25" s="753"/>
      <c r="H25" s="754"/>
      <c r="I25" s="272" t="s">
        <v>118</v>
      </c>
      <c r="J25" s="273"/>
      <c r="K25" s="273"/>
      <c r="L25" s="273"/>
      <c r="M25" s="273"/>
      <c r="N25" s="273"/>
      <c r="O25" s="273"/>
      <c r="P25" s="274">
        <v>28</v>
      </c>
      <c r="Q25" s="755">
        <f>+Planteamiento!E16</f>
        <v>878782000</v>
      </c>
      <c r="R25" s="756"/>
      <c r="S25" s="756"/>
      <c r="T25" s="756"/>
      <c r="U25" s="756"/>
      <c r="V25" s="756"/>
      <c r="W25" s="756"/>
      <c r="X25" s="756"/>
      <c r="Y25" s="757"/>
      <c r="Z25" s="275" t="s">
        <v>119</v>
      </c>
      <c r="AA25" s="276"/>
      <c r="AB25" s="276"/>
      <c r="AC25" s="276"/>
      <c r="AD25" s="276"/>
      <c r="AE25" s="277"/>
      <c r="AF25" s="278">
        <f>+P25+1</f>
        <v>29</v>
      </c>
      <c r="AG25" s="758">
        <f>+Planteamiento!E26-500</f>
        <v>590885000</v>
      </c>
      <c r="AH25" s="759"/>
      <c r="AI25" s="759"/>
      <c r="AJ25" s="759"/>
      <c r="AK25" s="759"/>
      <c r="AL25" s="759"/>
      <c r="AM25" s="759"/>
      <c r="AN25" s="759"/>
      <c r="AO25" s="760"/>
      <c r="AP25" s="279" t="s">
        <v>120</v>
      </c>
      <c r="AQ25" s="279"/>
      <c r="AR25" s="279"/>
      <c r="AS25" s="279"/>
      <c r="AT25" s="279"/>
      <c r="AU25" s="279"/>
      <c r="AV25" s="279"/>
      <c r="AW25" s="279"/>
      <c r="AX25" s="279"/>
      <c r="AY25" s="279"/>
      <c r="AZ25" s="280">
        <f>+AF25+1</f>
        <v>30</v>
      </c>
      <c r="BA25" s="761">
        <f>IF((Q25-AG25)&gt;0,(Q25-AG25),0)</f>
        <v>287897000</v>
      </c>
      <c r="BB25" s="762"/>
      <c r="BC25" s="762"/>
      <c r="BD25" s="762"/>
      <c r="BE25" s="762"/>
      <c r="BF25" s="762"/>
      <c r="BG25" s="762"/>
      <c r="BH25" s="762"/>
      <c r="BI25" s="762"/>
      <c r="BJ25" s="762"/>
      <c r="BK25" s="762"/>
      <c r="BL25" s="762"/>
      <c r="BM25" s="763"/>
      <c r="BN25" s="202"/>
      <c r="BO25" s="199"/>
      <c r="BP25" s="199"/>
      <c r="BQ25" s="199"/>
      <c r="FW25" s="281"/>
      <c r="FX25" s="281"/>
      <c r="FY25" s="282"/>
      <c r="FZ25" s="282"/>
      <c r="GA25" s="282"/>
      <c r="GB25" s="282"/>
      <c r="GC25" s="282"/>
      <c r="GD25" s="282"/>
      <c r="GE25" s="282"/>
      <c r="GF25" s="282"/>
      <c r="GG25" s="282"/>
      <c r="GH25" s="232"/>
      <c r="GI25" s="283"/>
      <c r="GJ25" s="283"/>
      <c r="GK25" s="283"/>
      <c r="GL25" s="256"/>
      <c r="GM25" s="284"/>
      <c r="GN25" s="284"/>
      <c r="GO25" s="284"/>
      <c r="GP25" s="284"/>
      <c r="GQ25" s="284"/>
      <c r="GR25" s="284"/>
      <c r="GS25" s="285"/>
      <c r="GT25" s="285"/>
      <c r="GU25" s="256"/>
      <c r="GV25" s="256"/>
      <c r="GW25" s="286"/>
      <c r="GX25" s="286"/>
      <c r="GY25" s="287"/>
      <c r="GZ25" s="287"/>
      <c r="HA25" s="287"/>
      <c r="HB25" s="256"/>
      <c r="HC25" s="256"/>
      <c r="HD25" s="256"/>
      <c r="HE25" s="256"/>
      <c r="HF25" s="256"/>
      <c r="HG25" s="256"/>
      <c r="HH25" s="256"/>
      <c r="HI25" s="256"/>
      <c r="HJ25" s="256"/>
      <c r="HK25" s="256"/>
      <c r="HL25" s="256"/>
      <c r="HM25" s="256"/>
      <c r="HN25" s="256"/>
      <c r="HO25" s="256"/>
      <c r="HP25" s="229"/>
      <c r="HQ25" s="229"/>
      <c r="HR25" s="287"/>
      <c r="HS25" s="287"/>
      <c r="HT25" s="287"/>
      <c r="HU25" s="287"/>
      <c r="HV25" s="287"/>
      <c r="HW25" s="256"/>
      <c r="HX25" s="256"/>
      <c r="HY25" s="256"/>
      <c r="HZ25" s="288"/>
      <c r="IA25" s="256"/>
      <c r="IB25" s="256"/>
      <c r="IC25" s="256"/>
      <c r="ID25" s="256"/>
      <c r="IE25" s="256"/>
      <c r="IF25" s="256"/>
      <c r="IG25" s="256"/>
    </row>
    <row r="26" spans="1:241" ht="27" hidden="1" customHeight="1" x14ac:dyDescent="0.3">
      <c r="C26" s="395"/>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385"/>
      <c r="BN26" s="202"/>
      <c r="BO26" s="199"/>
      <c r="BP26" s="199"/>
      <c r="BQ26" s="199"/>
      <c r="FW26" s="281"/>
      <c r="FX26" s="281"/>
      <c r="FY26" s="282"/>
      <c r="FZ26" s="282"/>
      <c r="GA26" s="282"/>
      <c r="GB26" s="282"/>
      <c r="GC26" s="282"/>
      <c r="GD26" s="282"/>
      <c r="GE26" s="282"/>
      <c r="GF26" s="282"/>
      <c r="GG26" s="282"/>
      <c r="GH26" s="232"/>
      <c r="GI26" s="283"/>
      <c r="GJ26" s="283"/>
      <c r="GK26" s="283"/>
      <c r="GL26" s="256"/>
      <c r="GM26" s="284"/>
      <c r="GN26" s="284"/>
      <c r="GO26" s="284"/>
      <c r="GP26" s="284"/>
      <c r="GQ26" s="284"/>
      <c r="GR26" s="284"/>
      <c r="GS26" s="285"/>
      <c r="GT26" s="285"/>
      <c r="GU26" s="256"/>
      <c r="GV26" s="256"/>
      <c r="GW26" s="286"/>
      <c r="GX26" s="286"/>
      <c r="GY26" s="287"/>
      <c r="GZ26" s="287"/>
      <c r="HA26" s="287"/>
      <c r="HB26" s="256"/>
      <c r="HC26" s="256"/>
      <c r="HD26" s="256"/>
      <c r="HE26" s="256"/>
      <c r="HF26" s="256"/>
      <c r="HG26" s="256"/>
      <c r="HH26" s="256"/>
      <c r="HI26" s="256"/>
      <c r="HJ26" s="256"/>
      <c r="HK26" s="256"/>
      <c r="HL26" s="256"/>
      <c r="HM26" s="256"/>
      <c r="HN26" s="256"/>
      <c r="HO26" s="256"/>
      <c r="HP26" s="229"/>
      <c r="HQ26" s="229"/>
      <c r="HR26" s="287"/>
      <c r="HS26" s="287"/>
      <c r="HT26" s="287"/>
      <c r="HU26" s="287"/>
      <c r="HV26" s="287"/>
      <c r="HW26" s="256"/>
      <c r="HX26" s="256"/>
      <c r="HY26" s="256"/>
      <c r="HZ26" s="288"/>
      <c r="IA26" s="256"/>
      <c r="IB26" s="256"/>
      <c r="IC26" s="256"/>
      <c r="ID26" s="256"/>
      <c r="IE26" s="256"/>
      <c r="IF26" s="256"/>
      <c r="IG26" s="256"/>
    </row>
    <row r="27" spans="1:241" ht="28.5" hidden="1" customHeight="1" x14ac:dyDescent="0.25">
      <c r="C27" s="392"/>
      <c r="D27" s="289"/>
      <c r="E27" s="290"/>
      <c r="F27" s="253"/>
      <c r="G27" s="253"/>
      <c r="H27" s="253"/>
      <c r="I27" s="253"/>
      <c r="J27" s="253"/>
      <c r="K27" s="253"/>
      <c r="L27" s="253"/>
      <c r="M27" s="253"/>
      <c r="N27" s="237"/>
      <c r="O27" s="237"/>
      <c r="P27" s="237"/>
      <c r="Q27" s="237"/>
      <c r="R27" s="256"/>
      <c r="S27" s="257"/>
      <c r="T27" s="257"/>
      <c r="U27" s="257"/>
      <c r="V27" s="257"/>
      <c r="W27" s="257"/>
      <c r="X27" s="257"/>
      <c r="Y27" s="257"/>
      <c r="Z27" s="257"/>
      <c r="AA27" s="256"/>
      <c r="AB27" s="256"/>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385"/>
      <c r="BN27" s="202"/>
      <c r="BO27" s="199"/>
      <c r="BP27" s="199"/>
      <c r="BQ27" s="199"/>
      <c r="FW27" s="281"/>
      <c r="FX27" s="281"/>
      <c r="FY27" s="282"/>
      <c r="FZ27" s="282"/>
      <c r="GA27" s="282"/>
      <c r="GB27" s="282"/>
      <c r="GC27" s="282"/>
      <c r="GD27" s="282"/>
      <c r="GE27" s="282"/>
      <c r="GF27" s="282"/>
      <c r="GG27" s="282"/>
      <c r="GH27" s="232"/>
      <c r="GI27" s="283"/>
      <c r="GJ27" s="283"/>
      <c r="GK27" s="283"/>
      <c r="GL27" s="256"/>
      <c r="GM27" s="284"/>
      <c r="GN27" s="284"/>
      <c r="GO27" s="284"/>
      <c r="GP27" s="284"/>
      <c r="GQ27" s="284"/>
      <c r="GR27" s="284"/>
      <c r="GS27" s="285"/>
      <c r="GT27" s="285"/>
      <c r="GU27" s="256"/>
      <c r="GV27" s="256"/>
      <c r="GW27" s="286"/>
      <c r="GX27" s="286"/>
      <c r="GY27" s="287"/>
      <c r="GZ27" s="287"/>
      <c r="HA27" s="287"/>
      <c r="HB27" s="256"/>
      <c r="HC27" s="256"/>
      <c r="HD27" s="256"/>
      <c r="HE27" s="256"/>
      <c r="HF27" s="256"/>
      <c r="HG27" s="256"/>
      <c r="HH27" s="256"/>
      <c r="HI27" s="256"/>
      <c r="HJ27" s="256"/>
      <c r="HK27" s="256"/>
      <c r="HL27" s="256"/>
      <c r="HM27" s="256"/>
      <c r="HN27" s="256"/>
      <c r="HO27" s="256"/>
      <c r="HP27" s="229"/>
      <c r="HQ27" s="229"/>
      <c r="HR27" s="287"/>
      <c r="HS27" s="287"/>
      <c r="HT27" s="287"/>
      <c r="HU27" s="287"/>
      <c r="HV27" s="287"/>
      <c r="HW27" s="256"/>
      <c r="HX27" s="256"/>
      <c r="HY27" s="256"/>
      <c r="HZ27" s="288"/>
      <c r="IA27" s="256"/>
      <c r="IB27" s="256"/>
      <c r="IC27" s="256"/>
      <c r="ID27" s="256"/>
      <c r="IE27" s="256"/>
      <c r="IF27" s="256"/>
      <c r="IG27" s="256"/>
    </row>
    <row r="28" spans="1:241" ht="63" customHeight="1" thickBot="1" x14ac:dyDescent="0.3">
      <c r="C28" s="764" t="s">
        <v>121</v>
      </c>
      <c r="D28" s="767" t="s">
        <v>122</v>
      </c>
      <c r="E28" s="768"/>
      <c r="F28" s="768"/>
      <c r="G28" s="768"/>
      <c r="H28" s="768"/>
      <c r="I28" s="768"/>
      <c r="J28" s="768"/>
      <c r="K28" s="768"/>
      <c r="L28" s="768"/>
      <c r="M28" s="768"/>
      <c r="N28" s="768"/>
      <c r="O28" s="768"/>
      <c r="P28" s="769"/>
      <c r="Q28" s="770" t="s">
        <v>75</v>
      </c>
      <c r="R28" s="768"/>
      <c r="S28" s="768"/>
      <c r="T28" s="768"/>
      <c r="U28" s="768"/>
      <c r="V28" s="768"/>
      <c r="W28" s="768"/>
      <c r="X28" s="768"/>
      <c r="Y28" s="768"/>
      <c r="Z28" s="769"/>
      <c r="AA28" s="771" t="s">
        <v>123</v>
      </c>
      <c r="AB28" s="772"/>
      <c r="AC28" s="772"/>
      <c r="AD28" s="772"/>
      <c r="AE28" s="772"/>
      <c r="AF28" s="772"/>
      <c r="AG28" s="772"/>
      <c r="AH28" s="772"/>
      <c r="AI28" s="772"/>
      <c r="AJ28" s="772"/>
      <c r="AK28" s="772"/>
      <c r="AL28" s="772"/>
      <c r="AM28" s="772"/>
      <c r="AN28" s="772"/>
      <c r="AO28" s="773"/>
      <c r="AP28" s="770" t="s">
        <v>76</v>
      </c>
      <c r="AQ28" s="768"/>
      <c r="AR28" s="768"/>
      <c r="AS28" s="768"/>
      <c r="AT28" s="768"/>
      <c r="AU28" s="768"/>
      <c r="AV28" s="768"/>
      <c r="AW28" s="768"/>
      <c r="AX28" s="768"/>
      <c r="AY28" s="769"/>
      <c r="AZ28" s="770" t="s">
        <v>124</v>
      </c>
      <c r="BA28" s="768"/>
      <c r="BB28" s="768"/>
      <c r="BC28" s="768"/>
      <c r="BD28" s="768"/>
      <c r="BE28" s="768"/>
      <c r="BF28" s="768"/>
      <c r="BG28" s="768"/>
      <c r="BH28" s="768"/>
      <c r="BI28" s="768"/>
      <c r="BJ28" s="768"/>
      <c r="BK28" s="768"/>
      <c r="BL28" s="768"/>
      <c r="BM28" s="774"/>
      <c r="BN28" s="202"/>
      <c r="BO28" s="199"/>
      <c r="BP28" s="199"/>
      <c r="BQ28" s="199"/>
      <c r="FW28" s="281"/>
      <c r="FX28" s="281"/>
      <c r="FY28" s="282"/>
      <c r="FZ28" s="282"/>
      <c r="GA28" s="282"/>
      <c r="GB28" s="282"/>
      <c r="GC28" s="282"/>
      <c r="GD28" s="282"/>
      <c r="GE28" s="282"/>
      <c r="GF28" s="282"/>
      <c r="GG28" s="282"/>
      <c r="GH28" s="232"/>
      <c r="GI28" s="283"/>
      <c r="GJ28" s="283"/>
      <c r="GK28" s="283"/>
      <c r="GL28" s="256"/>
      <c r="GM28" s="284"/>
      <c r="GN28" s="284"/>
      <c r="GO28" s="284"/>
      <c r="GP28" s="284"/>
      <c r="GQ28" s="284"/>
      <c r="GR28" s="284"/>
      <c r="GS28" s="285"/>
      <c r="GT28" s="285"/>
      <c r="GU28" s="256"/>
      <c r="GV28" s="256"/>
      <c r="GW28" s="286"/>
      <c r="GX28" s="286"/>
      <c r="GY28" s="287"/>
      <c r="GZ28" s="287"/>
      <c r="HA28" s="287"/>
      <c r="HB28" s="256"/>
      <c r="HC28" s="256"/>
      <c r="HD28" s="256"/>
      <c r="HE28" s="256"/>
      <c r="HF28" s="256"/>
      <c r="HG28" s="256"/>
      <c r="HH28" s="256"/>
      <c r="HI28" s="256"/>
      <c r="HJ28" s="256"/>
      <c r="HK28" s="256"/>
      <c r="HL28" s="256"/>
      <c r="HM28" s="256"/>
      <c r="HN28" s="256"/>
      <c r="HO28" s="256"/>
      <c r="HP28" s="229"/>
      <c r="HQ28" s="229"/>
      <c r="HR28" s="287"/>
      <c r="HS28" s="287"/>
      <c r="HT28" s="287"/>
      <c r="HU28" s="287"/>
      <c r="HV28" s="287"/>
      <c r="HW28" s="256"/>
      <c r="HX28" s="256"/>
      <c r="HY28" s="256"/>
      <c r="HZ28" s="288"/>
      <c r="IA28" s="256"/>
      <c r="IB28" s="256"/>
      <c r="IC28" s="256"/>
      <c r="ID28" s="256"/>
      <c r="IE28" s="256"/>
      <c r="IF28" s="256"/>
      <c r="IG28" s="256"/>
    </row>
    <row r="29" spans="1:241" ht="37.5" customHeight="1" x14ac:dyDescent="0.35">
      <c r="C29" s="765"/>
      <c r="D29" s="744" t="s">
        <v>125</v>
      </c>
      <c r="E29" s="745"/>
      <c r="F29" s="745"/>
      <c r="G29" s="745"/>
      <c r="H29" s="745"/>
      <c r="I29" s="745"/>
      <c r="J29" s="745"/>
      <c r="K29" s="745"/>
      <c r="L29" s="745"/>
      <c r="M29" s="745"/>
      <c r="N29" s="745"/>
      <c r="O29" s="745"/>
      <c r="P29" s="745"/>
      <c r="Q29" s="291">
        <v>32</v>
      </c>
      <c r="R29" s="746">
        <f>+'Cédula General'!D83</f>
        <v>110000000</v>
      </c>
      <c r="S29" s="746"/>
      <c r="T29" s="746"/>
      <c r="U29" s="746"/>
      <c r="V29" s="746"/>
      <c r="W29" s="746"/>
      <c r="X29" s="746"/>
      <c r="Y29" s="746"/>
      <c r="Z29" s="746"/>
      <c r="AA29" s="291">
        <f>+Q45+1</f>
        <v>43</v>
      </c>
      <c r="AB29" s="747">
        <v>0</v>
      </c>
      <c r="AC29" s="747"/>
      <c r="AD29" s="747"/>
      <c r="AE29" s="747"/>
      <c r="AF29" s="747"/>
      <c r="AG29" s="747"/>
      <c r="AH29" s="747"/>
      <c r="AI29" s="747"/>
      <c r="AJ29" s="747"/>
      <c r="AK29" s="747"/>
      <c r="AL29" s="747"/>
      <c r="AM29" s="747"/>
      <c r="AN29" s="747"/>
      <c r="AO29" s="747"/>
      <c r="AP29" s="292">
        <f>+AA45+1</f>
        <v>58</v>
      </c>
      <c r="AQ29" s="748">
        <f>+'Cédula General'!E83</f>
        <v>61000000</v>
      </c>
      <c r="AR29" s="748"/>
      <c r="AS29" s="748"/>
      <c r="AT29" s="748"/>
      <c r="AU29" s="748"/>
      <c r="AV29" s="748"/>
      <c r="AW29" s="748"/>
      <c r="AX29" s="748"/>
      <c r="AY29" s="748"/>
      <c r="AZ29" s="293">
        <f>+AP45+1</f>
        <v>74</v>
      </c>
      <c r="BA29" s="747">
        <f>+'Cédula General'!F81</f>
        <v>100000000</v>
      </c>
      <c r="BB29" s="747"/>
      <c r="BC29" s="747"/>
      <c r="BD29" s="747"/>
      <c r="BE29" s="747"/>
      <c r="BF29" s="747"/>
      <c r="BG29" s="747"/>
      <c r="BH29" s="747"/>
      <c r="BI29" s="747"/>
      <c r="BJ29" s="747"/>
      <c r="BK29" s="747"/>
      <c r="BL29" s="747"/>
      <c r="BM29" s="749"/>
      <c r="BN29" s="202"/>
      <c r="BO29" s="199"/>
      <c r="BP29" s="199"/>
      <c r="BQ29" s="199"/>
      <c r="FW29" s="281"/>
      <c r="FX29" s="281"/>
      <c r="FY29" s="282"/>
      <c r="FZ29" s="282"/>
      <c r="GA29" s="282"/>
      <c r="GB29" s="282"/>
      <c r="GC29" s="282"/>
      <c r="GD29" s="282"/>
      <c r="GE29" s="282"/>
      <c r="GF29" s="282"/>
      <c r="GG29" s="282"/>
      <c r="GH29" s="232"/>
      <c r="GI29" s="283"/>
      <c r="GJ29" s="283"/>
      <c r="GK29" s="283"/>
      <c r="GL29" s="256"/>
      <c r="GM29" s="284"/>
      <c r="GN29" s="284"/>
      <c r="GO29" s="284"/>
      <c r="GP29" s="284"/>
      <c r="GQ29" s="284"/>
      <c r="GR29" s="284"/>
      <c r="GS29" s="285"/>
      <c r="GT29" s="285"/>
      <c r="GU29" s="256"/>
      <c r="GV29" s="256"/>
      <c r="GW29" s="286"/>
      <c r="GX29" s="286"/>
      <c r="GY29" s="287"/>
      <c r="GZ29" s="287"/>
      <c r="HA29" s="287"/>
      <c r="HB29" s="256"/>
      <c r="HC29" s="256"/>
      <c r="HD29" s="256"/>
      <c r="HE29" s="256"/>
      <c r="HF29" s="256"/>
      <c r="HG29" s="256"/>
      <c r="HH29" s="256"/>
      <c r="HI29" s="256"/>
      <c r="HJ29" s="256"/>
      <c r="HK29" s="256"/>
      <c r="HL29" s="256"/>
      <c r="HM29" s="256"/>
      <c r="HN29" s="256"/>
      <c r="HO29" s="256"/>
      <c r="HP29" s="229"/>
      <c r="HQ29" s="229"/>
      <c r="HR29" s="287"/>
      <c r="HS29" s="287"/>
      <c r="HT29" s="287"/>
      <c r="HU29" s="287"/>
      <c r="HV29" s="287"/>
      <c r="HW29" s="256"/>
      <c r="HX29" s="256"/>
      <c r="HY29" s="256"/>
      <c r="HZ29" s="288"/>
      <c r="IA29" s="256"/>
      <c r="IB29" s="256"/>
      <c r="IC29" s="256"/>
      <c r="ID29" s="256"/>
      <c r="IE29" s="256"/>
      <c r="IF29" s="256"/>
      <c r="IG29" s="256"/>
    </row>
    <row r="30" spans="1:241" ht="45" customHeight="1" x14ac:dyDescent="0.35">
      <c r="C30" s="765"/>
      <c r="D30" s="750" t="s">
        <v>126</v>
      </c>
      <c r="E30" s="751"/>
      <c r="F30" s="751"/>
      <c r="G30" s="751"/>
      <c r="H30" s="751"/>
      <c r="I30" s="751"/>
      <c r="J30" s="751"/>
      <c r="K30" s="751"/>
      <c r="L30" s="751"/>
      <c r="M30" s="751"/>
      <c r="N30" s="751"/>
      <c r="O30" s="751"/>
      <c r="P30" s="751"/>
      <c r="Q30" s="703"/>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4"/>
      <c r="AY30" s="705"/>
      <c r="AZ30" s="294">
        <f>+AZ29+1</f>
        <v>75</v>
      </c>
      <c r="BA30" s="587">
        <v>0</v>
      </c>
      <c r="BB30" s="587"/>
      <c r="BC30" s="587"/>
      <c r="BD30" s="587"/>
      <c r="BE30" s="587"/>
      <c r="BF30" s="587"/>
      <c r="BG30" s="587"/>
      <c r="BH30" s="587"/>
      <c r="BI30" s="587"/>
      <c r="BJ30" s="587"/>
      <c r="BK30" s="587"/>
      <c r="BL30" s="587"/>
      <c r="BM30" s="588"/>
      <c r="BN30" s="202"/>
      <c r="BO30" s="199"/>
      <c r="BP30" s="199"/>
      <c r="BQ30" s="199"/>
      <c r="FW30" s="281"/>
      <c r="FX30" s="281"/>
      <c r="FY30" s="282"/>
      <c r="FZ30" s="282"/>
      <c r="GA30" s="282"/>
      <c r="GB30" s="282"/>
      <c r="GC30" s="282"/>
      <c r="GD30" s="282"/>
      <c r="GE30" s="282"/>
      <c r="GF30" s="282"/>
      <c r="GG30" s="282"/>
      <c r="GH30" s="232"/>
      <c r="GI30" s="283"/>
      <c r="GJ30" s="283"/>
      <c r="GK30" s="283"/>
      <c r="GL30" s="256"/>
      <c r="GM30" s="284"/>
      <c r="GN30" s="284"/>
      <c r="GO30" s="284"/>
      <c r="GP30" s="284"/>
      <c r="GQ30" s="284"/>
      <c r="GR30" s="284"/>
      <c r="GS30" s="285"/>
      <c r="GT30" s="285"/>
      <c r="GU30" s="256"/>
      <c r="GV30" s="256"/>
      <c r="GW30" s="286"/>
      <c r="GX30" s="286"/>
      <c r="GY30" s="287"/>
      <c r="GZ30" s="287"/>
      <c r="HA30" s="287"/>
      <c r="HB30" s="256"/>
      <c r="HC30" s="256"/>
      <c r="HD30" s="256"/>
      <c r="HE30" s="256"/>
      <c r="HF30" s="256"/>
      <c r="HG30" s="256"/>
      <c r="HH30" s="256"/>
      <c r="HI30" s="256"/>
      <c r="HJ30" s="256"/>
      <c r="HK30" s="256"/>
      <c r="HL30" s="256"/>
      <c r="HM30" s="256"/>
      <c r="HN30" s="256"/>
      <c r="HO30" s="256"/>
      <c r="HP30" s="229"/>
      <c r="HQ30" s="229"/>
      <c r="HR30" s="287"/>
      <c r="HS30" s="287"/>
      <c r="HT30" s="287"/>
      <c r="HU30" s="287"/>
      <c r="HV30" s="287"/>
      <c r="HW30" s="256"/>
      <c r="HX30" s="256"/>
      <c r="HY30" s="256"/>
      <c r="HZ30" s="288"/>
      <c r="IA30" s="256"/>
      <c r="IB30" s="256"/>
      <c r="IC30" s="256"/>
      <c r="ID30" s="256"/>
      <c r="IE30" s="256"/>
      <c r="IF30" s="256"/>
      <c r="IG30" s="256"/>
    </row>
    <row r="31" spans="1:241" ht="27" customHeight="1" x14ac:dyDescent="0.35">
      <c r="C31" s="765"/>
      <c r="D31" s="775" t="s">
        <v>127</v>
      </c>
      <c r="E31" s="776"/>
      <c r="F31" s="776"/>
      <c r="G31" s="776"/>
      <c r="H31" s="776"/>
      <c r="I31" s="776"/>
      <c r="J31" s="776"/>
      <c r="K31" s="776"/>
      <c r="L31" s="776"/>
      <c r="M31" s="776"/>
      <c r="N31" s="776"/>
      <c r="O31" s="776"/>
      <c r="P31" s="776"/>
      <c r="Q31" s="295">
        <f>+Q29+1</f>
        <v>33</v>
      </c>
      <c r="R31" s="677">
        <f>+'Cédula General'!D85</f>
        <v>37400000</v>
      </c>
      <c r="S31" s="677"/>
      <c r="T31" s="677"/>
      <c r="U31" s="677"/>
      <c r="V31" s="677"/>
      <c r="W31" s="677"/>
      <c r="X31" s="677"/>
      <c r="Y31" s="677"/>
      <c r="Z31" s="677"/>
      <c r="AA31" s="296">
        <f>+AA29+1</f>
        <v>44</v>
      </c>
      <c r="AB31" s="587">
        <v>0</v>
      </c>
      <c r="AC31" s="587"/>
      <c r="AD31" s="587"/>
      <c r="AE31" s="587"/>
      <c r="AF31" s="587"/>
      <c r="AG31" s="587"/>
      <c r="AH31" s="587"/>
      <c r="AI31" s="587"/>
      <c r="AJ31" s="587"/>
      <c r="AK31" s="587"/>
      <c r="AL31" s="587"/>
      <c r="AM31" s="587"/>
      <c r="AN31" s="587"/>
      <c r="AO31" s="587"/>
      <c r="AP31" s="297">
        <f>+AP29+1</f>
        <v>59</v>
      </c>
      <c r="AQ31" s="587">
        <f>+'Cédula General'!E85-300</f>
        <v>442000</v>
      </c>
      <c r="AR31" s="587"/>
      <c r="AS31" s="587"/>
      <c r="AT31" s="587"/>
      <c r="AU31" s="587"/>
      <c r="AV31" s="587"/>
      <c r="AW31" s="587"/>
      <c r="AX31" s="587"/>
      <c r="AY31" s="587"/>
      <c r="AZ31" s="297">
        <f>+AZ30+1</f>
        <v>76</v>
      </c>
      <c r="BA31" s="587">
        <v>0</v>
      </c>
      <c r="BB31" s="587"/>
      <c r="BC31" s="587"/>
      <c r="BD31" s="587"/>
      <c r="BE31" s="587"/>
      <c r="BF31" s="587"/>
      <c r="BG31" s="587"/>
      <c r="BH31" s="587"/>
      <c r="BI31" s="587"/>
      <c r="BJ31" s="587"/>
      <c r="BK31" s="587"/>
      <c r="BL31" s="587"/>
      <c r="BM31" s="588"/>
      <c r="BN31" s="202"/>
      <c r="BO31" s="199"/>
      <c r="BP31" s="199"/>
      <c r="BQ31" s="199"/>
      <c r="FW31" s="281"/>
      <c r="FX31" s="281"/>
      <c r="FY31" s="282"/>
      <c r="FZ31" s="282"/>
      <c r="GA31" s="282"/>
      <c r="GB31" s="282"/>
      <c r="GC31" s="282"/>
      <c r="GD31" s="282"/>
      <c r="GE31" s="282"/>
      <c r="GF31" s="282"/>
      <c r="GG31" s="282"/>
      <c r="GH31" s="232"/>
      <c r="GI31" s="283"/>
      <c r="GJ31" s="283"/>
      <c r="GK31" s="283"/>
      <c r="GL31" s="256"/>
      <c r="GM31" s="284"/>
      <c r="GN31" s="284"/>
      <c r="GO31" s="284"/>
      <c r="GP31" s="284"/>
      <c r="GQ31" s="284"/>
      <c r="GR31" s="284"/>
      <c r="GS31" s="285"/>
      <c r="GT31" s="285"/>
      <c r="GU31" s="256"/>
      <c r="GV31" s="256"/>
      <c r="GW31" s="286"/>
      <c r="GX31" s="286"/>
      <c r="GY31" s="287"/>
      <c r="GZ31" s="287"/>
      <c r="HA31" s="287"/>
      <c r="HB31" s="256"/>
      <c r="HC31" s="256"/>
      <c r="HD31" s="256"/>
      <c r="HE31" s="256"/>
      <c r="HF31" s="256"/>
      <c r="HG31" s="256"/>
      <c r="HH31" s="256"/>
      <c r="HI31" s="256"/>
      <c r="HJ31" s="256"/>
      <c r="HK31" s="256"/>
      <c r="HL31" s="256"/>
      <c r="HM31" s="256"/>
      <c r="HN31" s="256"/>
      <c r="HO31" s="256"/>
      <c r="HP31" s="229"/>
      <c r="HQ31" s="229"/>
      <c r="HR31" s="287"/>
      <c r="HS31" s="287"/>
      <c r="HT31" s="287"/>
      <c r="HU31" s="287"/>
      <c r="HV31" s="287"/>
      <c r="HW31" s="256"/>
      <c r="HX31" s="256"/>
      <c r="HY31" s="256"/>
      <c r="HZ31" s="288"/>
      <c r="IA31" s="256"/>
      <c r="IB31" s="256"/>
      <c r="IC31" s="256"/>
      <c r="ID31" s="256"/>
      <c r="IE31" s="256"/>
      <c r="IF31" s="256"/>
      <c r="IG31" s="256"/>
    </row>
    <row r="32" spans="1:241" ht="27" customHeight="1" x14ac:dyDescent="0.35">
      <c r="C32" s="765"/>
      <c r="D32" s="750" t="s">
        <v>128</v>
      </c>
      <c r="E32" s="751"/>
      <c r="F32" s="751"/>
      <c r="G32" s="751"/>
      <c r="H32" s="751"/>
      <c r="I32" s="751"/>
      <c r="J32" s="751"/>
      <c r="K32" s="751"/>
      <c r="L32" s="751"/>
      <c r="M32" s="751"/>
      <c r="N32" s="751"/>
      <c r="O32" s="751"/>
      <c r="P32" s="751"/>
      <c r="Q32" s="703"/>
      <c r="R32" s="704"/>
      <c r="S32" s="704"/>
      <c r="T32" s="704"/>
      <c r="U32" s="704"/>
      <c r="V32" s="704"/>
      <c r="W32" s="704"/>
      <c r="X32" s="704"/>
      <c r="Y32" s="704"/>
      <c r="Z32" s="705"/>
      <c r="AA32" s="296">
        <f>+AA31+1</f>
        <v>45</v>
      </c>
      <c r="AB32" s="587">
        <v>0</v>
      </c>
      <c r="AC32" s="587"/>
      <c r="AD32" s="587"/>
      <c r="AE32" s="587"/>
      <c r="AF32" s="587"/>
      <c r="AG32" s="587"/>
      <c r="AH32" s="587"/>
      <c r="AI32" s="587"/>
      <c r="AJ32" s="587"/>
      <c r="AK32" s="587"/>
      <c r="AL32" s="587"/>
      <c r="AM32" s="587"/>
      <c r="AN32" s="587"/>
      <c r="AO32" s="587"/>
      <c r="AP32" s="294">
        <f>+AP31+1</f>
        <v>60</v>
      </c>
      <c r="AQ32" s="706">
        <v>16000000</v>
      </c>
      <c r="AR32" s="706"/>
      <c r="AS32" s="706"/>
      <c r="AT32" s="706"/>
      <c r="AU32" s="706"/>
      <c r="AV32" s="706"/>
      <c r="AW32" s="706"/>
      <c r="AX32" s="706"/>
      <c r="AY32" s="706"/>
      <c r="AZ32" s="294">
        <f>+AZ31+1</f>
        <v>77</v>
      </c>
      <c r="BA32" s="587">
        <f>+'Cédula General'!F90</f>
        <v>70000000</v>
      </c>
      <c r="BB32" s="587"/>
      <c r="BC32" s="587"/>
      <c r="BD32" s="587"/>
      <c r="BE32" s="587"/>
      <c r="BF32" s="587"/>
      <c r="BG32" s="587"/>
      <c r="BH32" s="587"/>
      <c r="BI32" s="587"/>
      <c r="BJ32" s="587"/>
      <c r="BK32" s="587"/>
      <c r="BL32" s="587"/>
      <c r="BM32" s="588"/>
      <c r="BN32" s="202"/>
      <c r="BO32" s="199"/>
      <c r="BP32" s="199"/>
      <c r="BQ32" s="199"/>
      <c r="FW32" s="281"/>
      <c r="FX32" s="281"/>
      <c r="FY32" s="282"/>
      <c r="FZ32" s="282"/>
      <c r="GA32" s="282"/>
      <c r="GB32" s="282"/>
      <c r="GC32" s="282"/>
      <c r="GD32" s="282"/>
      <c r="GE32" s="282"/>
      <c r="GF32" s="282"/>
      <c r="GG32" s="282"/>
      <c r="GH32" s="232"/>
      <c r="GI32" s="283"/>
      <c r="GJ32" s="283"/>
      <c r="GK32" s="283"/>
      <c r="GL32" s="256"/>
      <c r="GM32" s="284"/>
      <c r="GN32" s="284"/>
      <c r="GO32" s="284"/>
      <c r="GP32" s="284"/>
      <c r="GQ32" s="284"/>
      <c r="GR32" s="284"/>
      <c r="GS32" s="285"/>
      <c r="GT32" s="285"/>
      <c r="GU32" s="256"/>
      <c r="GV32" s="256"/>
      <c r="GW32" s="286"/>
      <c r="GX32" s="286"/>
      <c r="GY32" s="287"/>
      <c r="GZ32" s="287"/>
      <c r="HA32" s="287"/>
      <c r="HB32" s="256"/>
      <c r="HC32" s="256"/>
      <c r="HD32" s="256"/>
      <c r="HE32" s="256"/>
      <c r="HF32" s="256"/>
      <c r="HG32" s="256"/>
      <c r="HH32" s="256"/>
      <c r="HI32" s="256"/>
      <c r="HJ32" s="256"/>
      <c r="HK32" s="256"/>
      <c r="HL32" s="256"/>
      <c r="HM32" s="256"/>
      <c r="HN32" s="256"/>
      <c r="HO32" s="256"/>
      <c r="HP32" s="229"/>
      <c r="HQ32" s="229"/>
      <c r="HR32" s="287"/>
      <c r="HS32" s="287"/>
      <c r="HT32" s="287"/>
      <c r="HU32" s="287"/>
      <c r="HV32" s="287"/>
      <c r="HW32" s="256"/>
      <c r="HX32" s="256"/>
      <c r="HY32" s="256"/>
      <c r="HZ32" s="288"/>
      <c r="IA32" s="256"/>
      <c r="IB32" s="256"/>
      <c r="IC32" s="256"/>
      <c r="ID32" s="256"/>
      <c r="IE32" s="256"/>
      <c r="IF32" s="256"/>
      <c r="IG32" s="256"/>
    </row>
    <row r="33" spans="3:241" ht="27" customHeight="1" x14ac:dyDescent="0.35">
      <c r="C33" s="765"/>
      <c r="D33" s="740" t="s">
        <v>259</v>
      </c>
      <c r="E33" s="740"/>
      <c r="F33" s="740"/>
      <c r="G33" s="740"/>
      <c r="H33" s="740"/>
      <c r="I33" s="740"/>
      <c r="J33" s="740"/>
      <c r="K33" s="740"/>
      <c r="L33" s="740"/>
      <c r="M33" s="740"/>
      <c r="N33" s="740"/>
      <c r="O33" s="740"/>
      <c r="P33" s="741"/>
      <c r="Q33" s="295">
        <f>+Q31+1</f>
        <v>34</v>
      </c>
      <c r="R33" s="742">
        <f>IF((R29-R31-R32)&gt;0,(R29-R31-R32),0)</f>
        <v>72600000</v>
      </c>
      <c r="S33" s="743"/>
      <c r="T33" s="743"/>
      <c r="U33" s="743"/>
      <c r="V33" s="743"/>
      <c r="W33" s="743"/>
      <c r="X33" s="743"/>
      <c r="Y33" s="743"/>
      <c r="Z33" s="743"/>
      <c r="AA33" s="296">
        <f>+AA32+1</f>
        <v>46</v>
      </c>
      <c r="AB33" s="587">
        <v>0</v>
      </c>
      <c r="AC33" s="587"/>
      <c r="AD33" s="587"/>
      <c r="AE33" s="587"/>
      <c r="AF33" s="587"/>
      <c r="AG33" s="587"/>
      <c r="AH33" s="587"/>
      <c r="AI33" s="587"/>
      <c r="AJ33" s="587"/>
      <c r="AK33" s="587"/>
      <c r="AL33" s="587"/>
      <c r="AM33" s="587"/>
      <c r="AN33" s="587"/>
      <c r="AO33" s="587"/>
      <c r="AP33" s="298">
        <f>+AP32+1</f>
        <v>61</v>
      </c>
      <c r="AQ33" s="649">
        <f>IF((AQ29-AQ31-AQ32)&gt;0,(AQ29-AQ31-AQ32),0)</f>
        <v>44558000</v>
      </c>
      <c r="AR33" s="649"/>
      <c r="AS33" s="649"/>
      <c r="AT33" s="649"/>
      <c r="AU33" s="649"/>
      <c r="AV33" s="649"/>
      <c r="AW33" s="649"/>
      <c r="AX33" s="649"/>
      <c r="AY33" s="649"/>
      <c r="AZ33" s="298">
        <f>+AZ32+1</f>
        <v>78</v>
      </c>
      <c r="BA33" s="608">
        <f>IF((BA29-BA30-BA31-BA32)&gt;0,(BA29-BA30-BA31-BA32),0)</f>
        <v>30000000</v>
      </c>
      <c r="BB33" s="608"/>
      <c r="BC33" s="608"/>
      <c r="BD33" s="608"/>
      <c r="BE33" s="608"/>
      <c r="BF33" s="608"/>
      <c r="BG33" s="608"/>
      <c r="BH33" s="608"/>
      <c r="BI33" s="608"/>
      <c r="BJ33" s="608"/>
      <c r="BK33" s="608"/>
      <c r="BL33" s="608"/>
      <c r="BM33" s="609"/>
      <c r="BN33" s="202"/>
      <c r="BO33" s="199"/>
      <c r="BP33" s="199"/>
      <c r="BQ33" s="199"/>
      <c r="FW33" s="281"/>
      <c r="FX33" s="281"/>
      <c r="FY33" s="282"/>
      <c r="FZ33" s="282"/>
      <c r="GA33" s="282"/>
      <c r="GB33" s="282"/>
      <c r="GC33" s="282"/>
      <c r="GD33" s="282"/>
      <c r="GE33" s="282"/>
      <c r="GF33" s="282"/>
      <c r="GG33" s="282"/>
      <c r="GH33" s="232"/>
      <c r="GI33" s="283"/>
      <c r="GJ33" s="283"/>
      <c r="GK33" s="283"/>
      <c r="GL33" s="256"/>
      <c r="GM33" s="284"/>
      <c r="GN33" s="284"/>
      <c r="GO33" s="284"/>
      <c r="GP33" s="284"/>
      <c r="GQ33" s="284"/>
      <c r="GR33" s="284"/>
      <c r="GS33" s="285"/>
      <c r="GT33" s="285"/>
      <c r="GU33" s="256"/>
      <c r="GV33" s="256"/>
      <c r="GW33" s="286"/>
      <c r="GX33" s="286"/>
      <c r="GY33" s="287"/>
      <c r="GZ33" s="287"/>
      <c r="HA33" s="287"/>
      <c r="HB33" s="256"/>
      <c r="HC33" s="256"/>
      <c r="HD33" s="256"/>
      <c r="HE33" s="256"/>
      <c r="HF33" s="256"/>
      <c r="HG33" s="256"/>
      <c r="HH33" s="256"/>
      <c r="HI33" s="256"/>
      <c r="HJ33" s="256"/>
      <c r="HK33" s="256"/>
      <c r="HL33" s="256"/>
      <c r="HM33" s="256"/>
      <c r="HN33" s="256"/>
      <c r="HO33" s="256"/>
      <c r="HP33" s="229"/>
      <c r="HQ33" s="229"/>
      <c r="HR33" s="287"/>
      <c r="HS33" s="287"/>
      <c r="HT33" s="287"/>
      <c r="HU33" s="287"/>
      <c r="HV33" s="287"/>
      <c r="HW33" s="256"/>
      <c r="HX33" s="256"/>
      <c r="HY33" s="256"/>
      <c r="HZ33" s="288"/>
      <c r="IA33" s="256"/>
      <c r="IB33" s="256"/>
      <c r="IC33" s="256"/>
      <c r="ID33" s="256"/>
      <c r="IE33" s="256"/>
      <c r="IF33" s="256"/>
      <c r="IG33" s="256"/>
    </row>
    <row r="34" spans="3:241" ht="27" customHeight="1" thickBot="1" x14ac:dyDescent="0.4">
      <c r="C34" s="765"/>
      <c r="D34" s="729" t="s">
        <v>129</v>
      </c>
      <c r="E34" s="729"/>
      <c r="F34" s="729"/>
      <c r="G34" s="729"/>
      <c r="H34" s="729"/>
      <c r="I34" s="729"/>
      <c r="J34" s="729"/>
      <c r="K34" s="729"/>
      <c r="L34" s="729"/>
      <c r="M34" s="729"/>
      <c r="N34" s="729"/>
      <c r="O34" s="729"/>
      <c r="P34" s="730"/>
      <c r="Q34" s="731"/>
      <c r="R34" s="732"/>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3"/>
      <c r="AP34" s="299">
        <f>+AP33+1</f>
        <v>62</v>
      </c>
      <c r="AQ34" s="734">
        <v>0</v>
      </c>
      <c r="AR34" s="734"/>
      <c r="AS34" s="734"/>
      <c r="AT34" s="734"/>
      <c r="AU34" s="734"/>
      <c r="AV34" s="734"/>
      <c r="AW34" s="734"/>
      <c r="AX34" s="734"/>
      <c r="AY34" s="734"/>
      <c r="AZ34" s="299">
        <f>+AZ33+1</f>
        <v>79</v>
      </c>
      <c r="BA34" s="735">
        <v>0</v>
      </c>
      <c r="BB34" s="735"/>
      <c r="BC34" s="735"/>
      <c r="BD34" s="735"/>
      <c r="BE34" s="735"/>
      <c r="BF34" s="735"/>
      <c r="BG34" s="735"/>
      <c r="BH34" s="735"/>
      <c r="BI34" s="735"/>
      <c r="BJ34" s="735"/>
      <c r="BK34" s="735"/>
      <c r="BL34" s="735"/>
      <c r="BM34" s="736"/>
      <c r="BN34" s="202"/>
      <c r="BO34" s="199"/>
      <c r="BP34" s="199"/>
      <c r="BQ34" s="199"/>
      <c r="FW34" s="281"/>
      <c r="FX34" s="281"/>
      <c r="FY34" s="282"/>
      <c r="FZ34" s="282"/>
      <c r="GA34" s="282"/>
      <c r="GB34" s="282"/>
      <c r="GC34" s="282"/>
      <c r="GD34" s="282"/>
      <c r="GE34" s="282"/>
      <c r="GF34" s="282"/>
      <c r="GG34" s="282"/>
      <c r="GH34" s="232"/>
      <c r="GI34" s="283"/>
      <c r="GJ34" s="283"/>
      <c r="GK34" s="283"/>
      <c r="GL34" s="256"/>
      <c r="GM34" s="284"/>
      <c r="GN34" s="284"/>
      <c r="GO34" s="284"/>
      <c r="GP34" s="284"/>
      <c r="GQ34" s="284"/>
      <c r="GR34" s="284"/>
      <c r="GS34" s="285"/>
      <c r="GT34" s="285"/>
      <c r="GU34" s="256"/>
      <c r="GV34" s="256"/>
      <c r="GW34" s="286"/>
      <c r="GX34" s="286"/>
      <c r="GY34" s="287"/>
      <c r="GZ34" s="287"/>
      <c r="HA34" s="287"/>
      <c r="HB34" s="256"/>
      <c r="HC34" s="256"/>
      <c r="HD34" s="256"/>
      <c r="HE34" s="256"/>
      <c r="HF34" s="256"/>
      <c r="HG34" s="256"/>
      <c r="HH34" s="256"/>
      <c r="HI34" s="256"/>
      <c r="HJ34" s="256"/>
      <c r="HK34" s="256"/>
      <c r="HL34" s="256"/>
      <c r="HM34" s="256"/>
      <c r="HN34" s="256"/>
      <c r="HO34" s="256"/>
      <c r="HP34" s="229"/>
      <c r="HQ34" s="229"/>
      <c r="HR34" s="287"/>
      <c r="HS34" s="287"/>
      <c r="HT34" s="287"/>
      <c r="HU34" s="287"/>
      <c r="HV34" s="287"/>
      <c r="HW34" s="256"/>
      <c r="HX34" s="256"/>
      <c r="HY34" s="256"/>
      <c r="HZ34" s="288"/>
      <c r="IA34" s="256"/>
      <c r="IB34" s="256"/>
      <c r="IC34" s="256"/>
      <c r="ID34" s="256"/>
      <c r="IE34" s="256"/>
      <c r="IF34" s="256"/>
      <c r="IG34" s="256"/>
    </row>
    <row r="35" spans="3:241" ht="45" customHeight="1" x14ac:dyDescent="0.35">
      <c r="C35" s="765"/>
      <c r="D35" s="721" t="s">
        <v>130</v>
      </c>
      <c r="E35" s="724" t="s">
        <v>131</v>
      </c>
      <c r="F35" s="725"/>
      <c r="G35" s="725"/>
      <c r="H35" s="725"/>
      <c r="I35" s="725"/>
      <c r="J35" s="725"/>
      <c r="K35" s="725"/>
      <c r="L35" s="725"/>
      <c r="M35" s="725"/>
      <c r="N35" s="725"/>
      <c r="O35" s="725"/>
      <c r="P35" s="725"/>
      <c r="Q35" s="300">
        <f>+Q33+1</f>
        <v>35</v>
      </c>
      <c r="R35" s="726">
        <v>0</v>
      </c>
      <c r="S35" s="726"/>
      <c r="T35" s="726"/>
      <c r="U35" s="726"/>
      <c r="V35" s="726"/>
      <c r="W35" s="726"/>
      <c r="X35" s="726"/>
      <c r="Y35" s="726"/>
      <c r="Z35" s="726"/>
      <c r="AA35" s="301">
        <f>+AA33+1</f>
        <v>47</v>
      </c>
      <c r="AB35" s="597">
        <v>0</v>
      </c>
      <c r="AC35" s="597"/>
      <c r="AD35" s="597"/>
      <c r="AE35" s="597"/>
      <c r="AF35" s="597"/>
      <c r="AG35" s="597"/>
      <c r="AH35" s="597"/>
      <c r="AI35" s="597"/>
      <c r="AJ35" s="597"/>
      <c r="AK35" s="597"/>
      <c r="AL35" s="597"/>
      <c r="AM35" s="597"/>
      <c r="AN35" s="597"/>
      <c r="AO35" s="597"/>
      <c r="AP35" s="302">
        <f t="shared" ref="AP35:AP45" si="0">+AP34+1</f>
        <v>63</v>
      </c>
      <c r="AQ35" s="622">
        <f>+'Cédula General'!E103</f>
        <v>8000000</v>
      </c>
      <c r="AR35" s="622"/>
      <c r="AS35" s="622"/>
      <c r="AT35" s="622"/>
      <c r="AU35" s="622"/>
      <c r="AV35" s="622"/>
      <c r="AW35" s="622"/>
      <c r="AX35" s="622"/>
      <c r="AY35" s="622"/>
      <c r="AZ35" s="302">
        <f t="shared" ref="AZ35:AZ45" si="1">+AZ34+1</f>
        <v>80</v>
      </c>
      <c r="BA35" s="597">
        <f>+'Cédula General'!F102</f>
        <v>30000000</v>
      </c>
      <c r="BB35" s="597"/>
      <c r="BC35" s="597"/>
      <c r="BD35" s="597"/>
      <c r="BE35" s="597"/>
      <c r="BF35" s="597"/>
      <c r="BG35" s="597"/>
      <c r="BH35" s="597"/>
      <c r="BI35" s="597"/>
      <c r="BJ35" s="597"/>
      <c r="BK35" s="597"/>
      <c r="BL35" s="597"/>
      <c r="BM35" s="648"/>
      <c r="BN35" s="202"/>
      <c r="BO35" s="199"/>
      <c r="BP35" s="199"/>
      <c r="BQ35" s="199"/>
      <c r="FW35" s="281"/>
      <c r="FX35" s="281"/>
      <c r="FY35" s="282"/>
      <c r="FZ35" s="282"/>
      <c r="GA35" s="282"/>
      <c r="GB35" s="282"/>
      <c r="GC35" s="282"/>
      <c r="GD35" s="282"/>
      <c r="GE35" s="282"/>
      <c r="GF35" s="282"/>
      <c r="GG35" s="282"/>
      <c r="GH35" s="232"/>
      <c r="GI35" s="283"/>
      <c r="GJ35" s="283"/>
      <c r="GK35" s="283"/>
      <c r="GL35" s="256"/>
      <c r="GM35" s="284"/>
      <c r="GN35" s="284"/>
      <c r="GO35" s="284"/>
      <c r="GP35" s="284"/>
      <c r="GQ35" s="284"/>
      <c r="GR35" s="284"/>
      <c r="GS35" s="285"/>
      <c r="GT35" s="285"/>
      <c r="GU35" s="256"/>
      <c r="GV35" s="256"/>
      <c r="GW35" s="286"/>
      <c r="GX35" s="286"/>
      <c r="GY35" s="287"/>
      <c r="GZ35" s="287"/>
      <c r="HA35" s="287"/>
      <c r="HB35" s="256"/>
      <c r="HC35" s="256"/>
      <c r="HD35" s="256"/>
      <c r="HE35" s="256"/>
      <c r="HF35" s="256"/>
      <c r="HG35" s="256"/>
      <c r="HH35" s="256"/>
      <c r="HI35" s="256"/>
      <c r="HJ35" s="256"/>
      <c r="HK35" s="256"/>
      <c r="HL35" s="256"/>
      <c r="HM35" s="256"/>
      <c r="HN35" s="256"/>
      <c r="HO35" s="256"/>
      <c r="HP35" s="229"/>
      <c r="HQ35" s="229"/>
      <c r="HR35" s="287"/>
      <c r="HS35" s="287"/>
      <c r="HT35" s="287"/>
      <c r="HU35" s="287"/>
      <c r="HV35" s="287"/>
      <c r="HW35" s="256"/>
      <c r="HX35" s="256"/>
      <c r="HY35" s="256"/>
      <c r="HZ35" s="288"/>
      <c r="IA35" s="256"/>
      <c r="IB35" s="256"/>
      <c r="IC35" s="256"/>
      <c r="ID35" s="256"/>
      <c r="IE35" s="256"/>
      <c r="IF35" s="256"/>
      <c r="IG35" s="256"/>
    </row>
    <row r="36" spans="3:241" ht="35.25" customHeight="1" x14ac:dyDescent="0.35">
      <c r="C36" s="765"/>
      <c r="D36" s="722"/>
      <c r="E36" s="739" t="s">
        <v>132</v>
      </c>
      <c r="F36" s="739"/>
      <c r="G36" s="739"/>
      <c r="H36" s="739"/>
      <c r="I36" s="739"/>
      <c r="J36" s="739"/>
      <c r="K36" s="739"/>
      <c r="L36" s="739"/>
      <c r="M36" s="739"/>
      <c r="N36" s="739"/>
      <c r="O36" s="739"/>
      <c r="P36" s="727"/>
      <c r="Q36" s="297">
        <f t="shared" ref="Q36:Q41" si="2">+Q35+1</f>
        <v>36</v>
      </c>
      <c r="R36" s="709">
        <f>+'Cédula General'!C101+'Cédula General'!C105</f>
        <v>28755000</v>
      </c>
      <c r="S36" s="709"/>
      <c r="T36" s="709"/>
      <c r="U36" s="709"/>
      <c r="V36" s="709"/>
      <c r="W36" s="709"/>
      <c r="X36" s="709"/>
      <c r="Y36" s="709"/>
      <c r="Z36" s="709"/>
      <c r="AA36" s="296">
        <f>+AA35+1</f>
        <v>48</v>
      </c>
      <c r="AB36" s="587">
        <v>0</v>
      </c>
      <c r="AC36" s="587"/>
      <c r="AD36" s="587"/>
      <c r="AE36" s="587"/>
      <c r="AF36" s="587"/>
      <c r="AG36" s="587"/>
      <c r="AH36" s="587"/>
      <c r="AI36" s="587"/>
      <c r="AJ36" s="587"/>
      <c r="AK36" s="587"/>
      <c r="AL36" s="587"/>
      <c r="AM36" s="587"/>
      <c r="AN36" s="587"/>
      <c r="AO36" s="587"/>
      <c r="AP36" s="294">
        <f t="shared" si="0"/>
        <v>64</v>
      </c>
      <c r="AQ36" s="677">
        <v>0</v>
      </c>
      <c r="AR36" s="677"/>
      <c r="AS36" s="677"/>
      <c r="AT36" s="677"/>
      <c r="AU36" s="677"/>
      <c r="AV36" s="677"/>
      <c r="AW36" s="677"/>
      <c r="AX36" s="677"/>
      <c r="AY36" s="677"/>
      <c r="AZ36" s="294">
        <f t="shared" si="1"/>
        <v>81</v>
      </c>
      <c r="BA36" s="587">
        <v>0</v>
      </c>
      <c r="BB36" s="587"/>
      <c r="BC36" s="587"/>
      <c r="BD36" s="587"/>
      <c r="BE36" s="587"/>
      <c r="BF36" s="587"/>
      <c r="BG36" s="587"/>
      <c r="BH36" s="587"/>
      <c r="BI36" s="587"/>
      <c r="BJ36" s="587"/>
      <c r="BK36" s="587"/>
      <c r="BL36" s="587"/>
      <c r="BM36" s="588"/>
      <c r="BN36" s="202"/>
      <c r="BO36" s="199"/>
      <c r="BP36" s="199"/>
      <c r="BQ36" s="199"/>
      <c r="FW36" s="281"/>
      <c r="FX36" s="281"/>
      <c r="FY36" s="282"/>
      <c r="FZ36" s="282"/>
      <c r="GA36" s="282"/>
      <c r="GB36" s="282"/>
      <c r="GC36" s="282"/>
      <c r="GD36" s="282"/>
      <c r="GE36" s="282"/>
      <c r="GF36" s="282"/>
      <c r="GG36" s="282"/>
      <c r="GH36" s="232"/>
      <c r="GI36" s="283"/>
      <c r="GJ36" s="283"/>
      <c r="GK36" s="283"/>
      <c r="GL36" s="256"/>
      <c r="GM36" s="284"/>
      <c r="GN36" s="284"/>
      <c r="GO36" s="284"/>
      <c r="GP36" s="284"/>
      <c r="GQ36" s="284"/>
      <c r="GR36" s="284"/>
      <c r="GS36" s="285"/>
      <c r="GT36" s="285"/>
      <c r="GU36" s="256"/>
      <c r="GV36" s="256"/>
      <c r="GW36" s="286"/>
      <c r="GX36" s="286"/>
      <c r="GY36" s="287"/>
      <c r="GZ36" s="287"/>
      <c r="HA36" s="287"/>
      <c r="HB36" s="256"/>
      <c r="HC36" s="256"/>
      <c r="HD36" s="256"/>
      <c r="HE36" s="256"/>
      <c r="HF36" s="256"/>
      <c r="HG36" s="256"/>
      <c r="HH36" s="256"/>
      <c r="HI36" s="256"/>
      <c r="HJ36" s="256"/>
      <c r="HK36" s="256"/>
      <c r="HL36" s="256"/>
      <c r="HM36" s="256"/>
      <c r="HN36" s="256"/>
      <c r="HO36" s="256"/>
      <c r="HP36" s="229"/>
      <c r="HQ36" s="229"/>
      <c r="HR36" s="287"/>
      <c r="HS36" s="287"/>
      <c r="HT36" s="287"/>
      <c r="HU36" s="287"/>
      <c r="HV36" s="287"/>
      <c r="HW36" s="256"/>
      <c r="HX36" s="256"/>
      <c r="HY36" s="256"/>
      <c r="HZ36" s="288"/>
      <c r="IA36" s="256"/>
      <c r="IB36" s="256"/>
      <c r="IC36" s="256"/>
      <c r="ID36" s="256"/>
      <c r="IE36" s="256"/>
      <c r="IF36" s="256"/>
      <c r="IG36" s="256"/>
    </row>
    <row r="37" spans="3:241" ht="29.25" customHeight="1" thickBot="1" x14ac:dyDescent="0.4">
      <c r="C37" s="765"/>
      <c r="D37" s="723"/>
      <c r="E37" s="737" t="s">
        <v>133</v>
      </c>
      <c r="F37" s="738"/>
      <c r="G37" s="738"/>
      <c r="H37" s="738"/>
      <c r="I37" s="738"/>
      <c r="J37" s="738"/>
      <c r="K37" s="738"/>
      <c r="L37" s="738"/>
      <c r="M37" s="738"/>
      <c r="N37" s="738"/>
      <c r="O37" s="738"/>
      <c r="P37" s="738"/>
      <c r="Q37" s="303">
        <f t="shared" si="2"/>
        <v>37</v>
      </c>
      <c r="R37" s="718">
        <f>+R35+R36</f>
        <v>28755000</v>
      </c>
      <c r="S37" s="718"/>
      <c r="T37" s="718"/>
      <c r="U37" s="718"/>
      <c r="V37" s="718"/>
      <c r="W37" s="718"/>
      <c r="X37" s="718"/>
      <c r="Y37" s="718"/>
      <c r="Z37" s="718"/>
      <c r="AA37" s="304">
        <f t="shared" ref="AA37:AA45" si="3">+AA36+1</f>
        <v>49</v>
      </c>
      <c r="AB37" s="690">
        <f>+AB35+AB36</f>
        <v>0</v>
      </c>
      <c r="AC37" s="690"/>
      <c r="AD37" s="690"/>
      <c r="AE37" s="690"/>
      <c r="AF37" s="690"/>
      <c r="AG37" s="690"/>
      <c r="AH37" s="690"/>
      <c r="AI37" s="690"/>
      <c r="AJ37" s="690"/>
      <c r="AK37" s="690"/>
      <c r="AL37" s="690"/>
      <c r="AM37" s="690"/>
      <c r="AN37" s="690"/>
      <c r="AO37" s="690"/>
      <c r="AP37" s="305">
        <f t="shared" si="0"/>
        <v>65</v>
      </c>
      <c r="AQ37" s="719">
        <f>+AQ35+AQ36</f>
        <v>8000000</v>
      </c>
      <c r="AR37" s="719"/>
      <c r="AS37" s="719"/>
      <c r="AT37" s="719"/>
      <c r="AU37" s="719"/>
      <c r="AV37" s="719"/>
      <c r="AW37" s="719"/>
      <c r="AX37" s="719"/>
      <c r="AY37" s="719"/>
      <c r="AZ37" s="305">
        <f t="shared" si="1"/>
        <v>82</v>
      </c>
      <c r="BA37" s="690">
        <f>+BA35+BA36</f>
        <v>30000000</v>
      </c>
      <c r="BB37" s="690"/>
      <c r="BC37" s="690"/>
      <c r="BD37" s="690"/>
      <c r="BE37" s="690"/>
      <c r="BF37" s="690"/>
      <c r="BG37" s="690"/>
      <c r="BH37" s="690"/>
      <c r="BI37" s="690"/>
      <c r="BJ37" s="690"/>
      <c r="BK37" s="690"/>
      <c r="BL37" s="690"/>
      <c r="BM37" s="720"/>
      <c r="BN37" s="202"/>
      <c r="BO37" s="199"/>
      <c r="BP37" s="199"/>
      <c r="BQ37" s="199"/>
    </row>
    <row r="38" spans="3:241" ht="28.5" customHeight="1" x14ac:dyDescent="0.35">
      <c r="C38" s="765"/>
      <c r="D38" s="721" t="s">
        <v>134</v>
      </c>
      <c r="E38" s="724" t="s">
        <v>135</v>
      </c>
      <c r="F38" s="725"/>
      <c r="G38" s="725"/>
      <c r="H38" s="725"/>
      <c r="I38" s="725"/>
      <c r="J38" s="725"/>
      <c r="K38" s="725"/>
      <c r="L38" s="725"/>
      <c r="M38" s="725"/>
      <c r="N38" s="725"/>
      <c r="O38" s="725"/>
      <c r="P38" s="725"/>
      <c r="Q38" s="300">
        <f t="shared" si="2"/>
        <v>38</v>
      </c>
      <c r="R38" s="726">
        <v>0</v>
      </c>
      <c r="S38" s="726"/>
      <c r="T38" s="726"/>
      <c r="U38" s="726"/>
      <c r="V38" s="726"/>
      <c r="W38" s="726"/>
      <c r="X38" s="726"/>
      <c r="Y38" s="726"/>
      <c r="Z38" s="726"/>
      <c r="AA38" s="301">
        <f t="shared" si="3"/>
        <v>50</v>
      </c>
      <c r="AB38" s="597">
        <v>0</v>
      </c>
      <c r="AC38" s="597"/>
      <c r="AD38" s="597"/>
      <c r="AE38" s="597"/>
      <c r="AF38" s="597"/>
      <c r="AG38" s="597"/>
      <c r="AH38" s="597"/>
      <c r="AI38" s="597"/>
      <c r="AJ38" s="597"/>
      <c r="AK38" s="597"/>
      <c r="AL38" s="597"/>
      <c r="AM38" s="597"/>
      <c r="AN38" s="597"/>
      <c r="AO38" s="597"/>
      <c r="AP38" s="302">
        <f t="shared" si="0"/>
        <v>66</v>
      </c>
      <c r="AQ38" s="622">
        <v>0</v>
      </c>
      <c r="AR38" s="622"/>
      <c r="AS38" s="622"/>
      <c r="AT38" s="622"/>
      <c r="AU38" s="622"/>
      <c r="AV38" s="622"/>
      <c r="AW38" s="622"/>
      <c r="AX38" s="622"/>
      <c r="AY38" s="622"/>
      <c r="AZ38" s="302">
        <f t="shared" si="1"/>
        <v>83</v>
      </c>
      <c r="BA38" s="597">
        <v>0</v>
      </c>
      <c r="BB38" s="597"/>
      <c r="BC38" s="597"/>
      <c r="BD38" s="597"/>
      <c r="BE38" s="597"/>
      <c r="BF38" s="597"/>
      <c r="BG38" s="597"/>
      <c r="BH38" s="597"/>
      <c r="BI38" s="597"/>
      <c r="BJ38" s="597"/>
      <c r="BK38" s="597"/>
      <c r="BL38" s="597"/>
      <c r="BM38" s="648"/>
      <c r="BN38" s="202"/>
      <c r="BO38" s="199"/>
      <c r="BP38" s="199"/>
      <c r="BQ38" s="199"/>
    </row>
    <row r="39" spans="3:241" ht="34.15" customHeight="1" x14ac:dyDescent="0.35">
      <c r="C39" s="765"/>
      <c r="D39" s="722"/>
      <c r="E39" s="727" t="s">
        <v>136</v>
      </c>
      <c r="F39" s="728"/>
      <c r="G39" s="728"/>
      <c r="H39" s="728"/>
      <c r="I39" s="728"/>
      <c r="J39" s="728"/>
      <c r="K39" s="728"/>
      <c r="L39" s="728"/>
      <c r="M39" s="728"/>
      <c r="N39" s="728"/>
      <c r="O39" s="728"/>
      <c r="P39" s="728"/>
      <c r="Q39" s="297">
        <f t="shared" si="2"/>
        <v>39</v>
      </c>
      <c r="R39" s="709">
        <f>+'Cédula General'!C96+'Cédula General'!C97</f>
        <v>17580000</v>
      </c>
      <c r="S39" s="709"/>
      <c r="T39" s="709"/>
      <c r="U39" s="709"/>
      <c r="V39" s="709"/>
      <c r="W39" s="709"/>
      <c r="X39" s="709"/>
      <c r="Y39" s="709"/>
      <c r="Z39" s="709"/>
      <c r="AA39" s="296">
        <f t="shared" si="3"/>
        <v>51</v>
      </c>
      <c r="AB39" s="587">
        <v>0</v>
      </c>
      <c r="AC39" s="587"/>
      <c r="AD39" s="587"/>
      <c r="AE39" s="587"/>
      <c r="AF39" s="587"/>
      <c r="AG39" s="587"/>
      <c r="AH39" s="587"/>
      <c r="AI39" s="587"/>
      <c r="AJ39" s="587"/>
      <c r="AK39" s="587"/>
      <c r="AL39" s="587"/>
      <c r="AM39" s="587"/>
      <c r="AN39" s="587"/>
      <c r="AO39" s="587"/>
      <c r="AP39" s="294">
        <f t="shared" si="0"/>
        <v>67</v>
      </c>
      <c r="AQ39" s="677">
        <f>+'Cédula General'!E95+'Cédula General'!E98</f>
        <v>6000000</v>
      </c>
      <c r="AR39" s="677"/>
      <c r="AS39" s="677"/>
      <c r="AT39" s="677"/>
      <c r="AU39" s="677"/>
      <c r="AV39" s="677"/>
      <c r="AW39" s="677"/>
      <c r="AX39" s="677"/>
      <c r="AY39" s="677"/>
      <c r="AZ39" s="294">
        <f t="shared" si="1"/>
        <v>84</v>
      </c>
      <c r="BA39" s="587">
        <v>0</v>
      </c>
      <c r="BB39" s="587"/>
      <c r="BC39" s="587"/>
      <c r="BD39" s="587"/>
      <c r="BE39" s="587"/>
      <c r="BF39" s="587"/>
      <c r="BG39" s="587"/>
      <c r="BH39" s="587"/>
      <c r="BI39" s="587"/>
      <c r="BJ39" s="587"/>
      <c r="BK39" s="587"/>
      <c r="BL39" s="587"/>
      <c r="BM39" s="588"/>
      <c r="BN39" s="202"/>
      <c r="BO39" s="199"/>
      <c r="BP39" s="199"/>
      <c r="BQ39" s="199"/>
    </row>
    <row r="40" spans="3:241" ht="42.75" customHeight="1" thickBot="1" x14ac:dyDescent="0.4">
      <c r="C40" s="765"/>
      <c r="D40" s="723"/>
      <c r="E40" s="716" t="s">
        <v>137</v>
      </c>
      <c r="F40" s="717"/>
      <c r="G40" s="717"/>
      <c r="H40" s="717"/>
      <c r="I40" s="717"/>
      <c r="J40" s="717"/>
      <c r="K40" s="717"/>
      <c r="L40" s="717"/>
      <c r="M40" s="717"/>
      <c r="N40" s="717"/>
      <c r="O40" s="717"/>
      <c r="P40" s="717"/>
      <c r="Q40" s="303">
        <f t="shared" si="2"/>
        <v>40</v>
      </c>
      <c r="R40" s="718">
        <f>+R38+R39</f>
        <v>17580000</v>
      </c>
      <c r="S40" s="718"/>
      <c r="T40" s="718"/>
      <c r="U40" s="718"/>
      <c r="V40" s="718"/>
      <c r="W40" s="718"/>
      <c r="X40" s="718"/>
      <c r="Y40" s="718"/>
      <c r="Z40" s="718"/>
      <c r="AA40" s="304">
        <f t="shared" si="3"/>
        <v>52</v>
      </c>
      <c r="AB40" s="690">
        <f>+AB38+AB39</f>
        <v>0</v>
      </c>
      <c r="AC40" s="690"/>
      <c r="AD40" s="690"/>
      <c r="AE40" s="690"/>
      <c r="AF40" s="690"/>
      <c r="AG40" s="690"/>
      <c r="AH40" s="690"/>
      <c r="AI40" s="690"/>
      <c r="AJ40" s="690"/>
      <c r="AK40" s="690"/>
      <c r="AL40" s="690"/>
      <c r="AM40" s="690"/>
      <c r="AN40" s="690"/>
      <c r="AO40" s="690"/>
      <c r="AP40" s="305">
        <f t="shared" si="0"/>
        <v>68</v>
      </c>
      <c r="AQ40" s="719">
        <f>+AQ38+AQ39</f>
        <v>6000000</v>
      </c>
      <c r="AR40" s="719"/>
      <c r="AS40" s="719"/>
      <c r="AT40" s="719"/>
      <c r="AU40" s="719"/>
      <c r="AV40" s="719"/>
      <c r="AW40" s="719"/>
      <c r="AX40" s="719"/>
      <c r="AY40" s="719"/>
      <c r="AZ40" s="305">
        <f t="shared" si="1"/>
        <v>85</v>
      </c>
      <c r="BA40" s="690">
        <f>+BA38+BA39</f>
        <v>0</v>
      </c>
      <c r="BB40" s="690"/>
      <c r="BC40" s="690"/>
      <c r="BD40" s="690"/>
      <c r="BE40" s="690"/>
      <c r="BF40" s="690"/>
      <c r="BG40" s="690"/>
      <c r="BH40" s="690"/>
      <c r="BI40" s="690"/>
      <c r="BJ40" s="690"/>
      <c r="BK40" s="690"/>
      <c r="BL40" s="690"/>
      <c r="BM40" s="720"/>
      <c r="BN40" s="202"/>
      <c r="BO40" s="199"/>
      <c r="BP40" s="199"/>
      <c r="BQ40" s="199"/>
    </row>
    <row r="41" spans="3:241" ht="42.75" customHeight="1" x14ac:dyDescent="0.35">
      <c r="C41" s="765"/>
      <c r="D41" s="710" t="s">
        <v>138</v>
      </c>
      <c r="E41" s="711"/>
      <c r="F41" s="711"/>
      <c r="G41" s="711"/>
      <c r="H41" s="711"/>
      <c r="I41" s="711"/>
      <c r="J41" s="711"/>
      <c r="K41" s="711"/>
      <c r="L41" s="711"/>
      <c r="M41" s="711"/>
      <c r="N41" s="711"/>
      <c r="O41" s="711"/>
      <c r="P41" s="711"/>
      <c r="Q41" s="306">
        <f t="shared" si="2"/>
        <v>41</v>
      </c>
      <c r="R41" s="712">
        <f>+'Cédula General'!C108</f>
        <v>46335000</v>
      </c>
      <c r="S41" s="713"/>
      <c r="T41" s="713"/>
      <c r="U41" s="713"/>
      <c r="V41" s="713"/>
      <c r="W41" s="713"/>
      <c r="X41" s="713"/>
      <c r="Y41" s="713"/>
      <c r="Z41" s="713"/>
      <c r="AA41" s="301">
        <f t="shared" si="3"/>
        <v>53</v>
      </c>
      <c r="AB41" s="597">
        <v>0</v>
      </c>
      <c r="AC41" s="597"/>
      <c r="AD41" s="597"/>
      <c r="AE41" s="597"/>
      <c r="AF41" s="597"/>
      <c r="AG41" s="597"/>
      <c r="AH41" s="597"/>
      <c r="AI41" s="597"/>
      <c r="AJ41" s="597"/>
      <c r="AK41" s="597"/>
      <c r="AL41" s="597"/>
      <c r="AM41" s="597"/>
      <c r="AN41" s="597"/>
      <c r="AO41" s="597"/>
      <c r="AP41" s="306">
        <f t="shared" si="0"/>
        <v>69</v>
      </c>
      <c r="AQ41" s="714">
        <f>+'Cédula General'!E108</f>
        <v>14000000</v>
      </c>
      <c r="AR41" s="714"/>
      <c r="AS41" s="714"/>
      <c r="AT41" s="714"/>
      <c r="AU41" s="714"/>
      <c r="AV41" s="714"/>
      <c r="AW41" s="714"/>
      <c r="AX41" s="714"/>
      <c r="AY41" s="714"/>
      <c r="AZ41" s="306">
        <f t="shared" si="1"/>
        <v>86</v>
      </c>
      <c r="BA41" s="714">
        <f>+'Cédula General'!F108</f>
        <v>30000000</v>
      </c>
      <c r="BB41" s="714"/>
      <c r="BC41" s="714"/>
      <c r="BD41" s="714"/>
      <c r="BE41" s="714"/>
      <c r="BF41" s="714"/>
      <c r="BG41" s="714"/>
      <c r="BH41" s="714"/>
      <c r="BI41" s="714"/>
      <c r="BJ41" s="714"/>
      <c r="BK41" s="714"/>
      <c r="BL41" s="714"/>
      <c r="BM41" s="715"/>
      <c r="BN41" s="202"/>
      <c r="BO41" s="199"/>
      <c r="BP41" s="199"/>
      <c r="BQ41" s="199"/>
    </row>
    <row r="42" spans="3:241" ht="42.75" customHeight="1" x14ac:dyDescent="0.35">
      <c r="C42" s="765"/>
      <c r="D42" s="702" t="s">
        <v>139</v>
      </c>
      <c r="E42" s="599"/>
      <c r="F42" s="599"/>
      <c r="G42" s="599"/>
      <c r="H42" s="599"/>
      <c r="I42" s="599"/>
      <c r="J42" s="599"/>
      <c r="K42" s="599"/>
      <c r="L42" s="599"/>
      <c r="M42" s="599"/>
      <c r="N42" s="599"/>
      <c r="O42" s="599"/>
      <c r="P42" s="599"/>
      <c r="Q42" s="703"/>
      <c r="R42" s="704"/>
      <c r="S42" s="704"/>
      <c r="T42" s="704"/>
      <c r="U42" s="704"/>
      <c r="V42" s="704"/>
      <c r="W42" s="704"/>
      <c r="X42" s="704"/>
      <c r="Y42" s="704"/>
      <c r="Z42" s="705"/>
      <c r="AA42" s="296">
        <f t="shared" si="3"/>
        <v>54</v>
      </c>
      <c r="AB42" s="587">
        <v>0</v>
      </c>
      <c r="AC42" s="587"/>
      <c r="AD42" s="587"/>
      <c r="AE42" s="587"/>
      <c r="AF42" s="587"/>
      <c r="AG42" s="587"/>
      <c r="AH42" s="587"/>
      <c r="AI42" s="587"/>
      <c r="AJ42" s="587"/>
      <c r="AK42" s="587"/>
      <c r="AL42" s="587"/>
      <c r="AM42" s="587"/>
      <c r="AN42" s="587"/>
      <c r="AO42" s="587"/>
      <c r="AP42" s="298">
        <f t="shared" si="0"/>
        <v>70</v>
      </c>
      <c r="AQ42" s="649">
        <f>IF((AQ29+AQ34-AQ31-AQ32-AQ41)&gt;0,(AQ29+AQ34-AQ31-AQ32-AQ41),0)</f>
        <v>30558000</v>
      </c>
      <c r="AR42" s="649"/>
      <c r="AS42" s="649"/>
      <c r="AT42" s="649"/>
      <c r="AU42" s="649"/>
      <c r="AV42" s="649"/>
      <c r="AW42" s="649"/>
      <c r="AX42" s="649"/>
      <c r="AY42" s="649"/>
      <c r="AZ42" s="298">
        <f t="shared" si="1"/>
        <v>87</v>
      </c>
      <c r="BA42" s="707">
        <f>IF((BA29+BA34-BA30-BA31-BA32-BA41)&gt;0,(BA29+BA34-BA30-BA31-BA32-BA41),0)</f>
        <v>0</v>
      </c>
      <c r="BB42" s="707"/>
      <c r="BC42" s="707"/>
      <c r="BD42" s="707"/>
      <c r="BE42" s="707"/>
      <c r="BF42" s="707"/>
      <c r="BG42" s="707"/>
      <c r="BH42" s="707"/>
      <c r="BI42" s="707"/>
      <c r="BJ42" s="707"/>
      <c r="BK42" s="707"/>
      <c r="BL42" s="707"/>
      <c r="BM42" s="708"/>
      <c r="BN42" s="202"/>
      <c r="BO42" s="199"/>
      <c r="BP42" s="199"/>
      <c r="BQ42" s="199"/>
    </row>
    <row r="43" spans="3:241" ht="42.75" customHeight="1" x14ac:dyDescent="0.35">
      <c r="C43" s="765"/>
      <c r="D43" s="702" t="s">
        <v>140</v>
      </c>
      <c r="E43" s="599"/>
      <c r="F43" s="599"/>
      <c r="G43" s="599"/>
      <c r="H43" s="599"/>
      <c r="I43" s="599"/>
      <c r="J43" s="599"/>
      <c r="K43" s="599"/>
      <c r="L43" s="599"/>
      <c r="M43" s="599"/>
      <c r="N43" s="599"/>
      <c r="O43" s="599"/>
      <c r="P43" s="599"/>
      <c r="Q43" s="703"/>
      <c r="R43" s="704"/>
      <c r="S43" s="704"/>
      <c r="T43" s="704"/>
      <c r="U43" s="704"/>
      <c r="V43" s="704"/>
      <c r="W43" s="704"/>
      <c r="X43" s="704"/>
      <c r="Y43" s="704"/>
      <c r="Z43" s="705"/>
      <c r="AA43" s="296">
        <f t="shared" si="3"/>
        <v>55</v>
      </c>
      <c r="AB43" s="587">
        <v>0</v>
      </c>
      <c r="AC43" s="587"/>
      <c r="AD43" s="587"/>
      <c r="AE43" s="587"/>
      <c r="AF43" s="587"/>
      <c r="AG43" s="587"/>
      <c r="AH43" s="587"/>
      <c r="AI43" s="587"/>
      <c r="AJ43" s="587"/>
      <c r="AK43" s="587"/>
      <c r="AL43" s="587"/>
      <c r="AM43" s="587"/>
      <c r="AN43" s="587"/>
      <c r="AO43" s="587"/>
      <c r="AP43" s="307">
        <f t="shared" si="0"/>
        <v>71</v>
      </c>
      <c r="AQ43" s="706">
        <f>IF((AQ31+AQ32-AQ29-AQ34)&gt;0,(AQ31+AQ32-AQ29-AQ34),0)</f>
        <v>0</v>
      </c>
      <c r="AR43" s="706"/>
      <c r="AS43" s="706"/>
      <c r="AT43" s="706"/>
      <c r="AU43" s="706"/>
      <c r="AV43" s="706"/>
      <c r="AW43" s="706"/>
      <c r="AX43" s="706"/>
      <c r="AY43" s="706"/>
      <c r="AZ43" s="307">
        <f t="shared" si="1"/>
        <v>88</v>
      </c>
      <c r="BA43" s="707">
        <f>IF((BA30+BA31+BA32-BA29-BA34)&gt;0,(BA30+BA31+BA32-BA29-BA34),0)</f>
        <v>0</v>
      </c>
      <c r="BB43" s="707"/>
      <c r="BC43" s="707"/>
      <c r="BD43" s="707"/>
      <c r="BE43" s="707"/>
      <c r="BF43" s="707"/>
      <c r="BG43" s="707"/>
      <c r="BH43" s="707"/>
      <c r="BI43" s="707"/>
      <c r="BJ43" s="707"/>
      <c r="BK43" s="707"/>
      <c r="BL43" s="707"/>
      <c r="BM43" s="708"/>
      <c r="BN43" s="202"/>
      <c r="BO43" s="199"/>
      <c r="BP43" s="199"/>
      <c r="BQ43" s="199"/>
    </row>
    <row r="44" spans="3:241" ht="39.75" customHeight="1" x14ac:dyDescent="0.35">
      <c r="C44" s="765"/>
      <c r="D44" s="702" t="s">
        <v>141</v>
      </c>
      <c r="E44" s="599"/>
      <c r="F44" s="599"/>
      <c r="G44" s="599"/>
      <c r="H44" s="599"/>
      <c r="I44" s="599"/>
      <c r="J44" s="599"/>
      <c r="K44" s="599"/>
      <c r="L44" s="599"/>
      <c r="M44" s="599"/>
      <c r="N44" s="599"/>
      <c r="O44" s="599"/>
      <c r="P44" s="599"/>
      <c r="Q44" s="703"/>
      <c r="R44" s="704"/>
      <c r="S44" s="704"/>
      <c r="T44" s="704"/>
      <c r="U44" s="704"/>
      <c r="V44" s="704"/>
      <c r="W44" s="704"/>
      <c r="X44" s="704"/>
      <c r="Y44" s="704"/>
      <c r="Z44" s="705"/>
      <c r="AA44" s="296">
        <f t="shared" si="3"/>
        <v>56</v>
      </c>
      <c r="AB44" s="587">
        <v>0</v>
      </c>
      <c r="AC44" s="587"/>
      <c r="AD44" s="587"/>
      <c r="AE44" s="587"/>
      <c r="AF44" s="587"/>
      <c r="AG44" s="587"/>
      <c r="AH44" s="587"/>
      <c r="AI44" s="587"/>
      <c r="AJ44" s="587"/>
      <c r="AK44" s="587"/>
      <c r="AL44" s="587"/>
      <c r="AM44" s="587"/>
      <c r="AN44" s="587"/>
      <c r="AO44" s="587"/>
      <c r="AP44" s="297">
        <f t="shared" si="0"/>
        <v>72</v>
      </c>
      <c r="AQ44" s="709">
        <v>0</v>
      </c>
      <c r="AR44" s="709"/>
      <c r="AS44" s="709"/>
      <c r="AT44" s="709"/>
      <c r="AU44" s="709"/>
      <c r="AV44" s="709"/>
      <c r="AW44" s="709"/>
      <c r="AX44" s="709"/>
      <c r="AY44" s="709"/>
      <c r="AZ44" s="297">
        <f t="shared" si="1"/>
        <v>89</v>
      </c>
      <c r="BA44" s="707">
        <v>0</v>
      </c>
      <c r="BB44" s="707"/>
      <c r="BC44" s="707"/>
      <c r="BD44" s="707"/>
      <c r="BE44" s="707"/>
      <c r="BF44" s="707"/>
      <c r="BG44" s="707"/>
      <c r="BH44" s="707"/>
      <c r="BI44" s="707"/>
      <c r="BJ44" s="707"/>
      <c r="BK44" s="707"/>
      <c r="BL44" s="707"/>
      <c r="BM44" s="708"/>
      <c r="BN44" s="202"/>
      <c r="BO44" s="199"/>
      <c r="BP44" s="199"/>
      <c r="BQ44" s="199"/>
    </row>
    <row r="45" spans="3:241" ht="45" customHeight="1" thickBot="1" x14ac:dyDescent="0.3">
      <c r="C45" s="765"/>
      <c r="D45" s="691" t="s">
        <v>142</v>
      </c>
      <c r="E45" s="692"/>
      <c r="F45" s="692"/>
      <c r="G45" s="692"/>
      <c r="H45" s="692"/>
      <c r="I45" s="692"/>
      <c r="J45" s="692"/>
      <c r="K45" s="692"/>
      <c r="L45" s="692"/>
      <c r="M45" s="692"/>
      <c r="N45" s="692"/>
      <c r="O45" s="692"/>
      <c r="P45" s="692"/>
      <c r="Q45" s="308">
        <f>+Q41+1</f>
        <v>42</v>
      </c>
      <c r="R45" s="693">
        <f>IF((R33-R41)&gt;0,(R33-R41),0)</f>
        <v>26265000</v>
      </c>
      <c r="S45" s="693"/>
      <c r="T45" s="693"/>
      <c r="U45" s="693"/>
      <c r="V45" s="693"/>
      <c r="W45" s="693"/>
      <c r="X45" s="693"/>
      <c r="Y45" s="693"/>
      <c r="Z45" s="693"/>
      <c r="AA45" s="304">
        <f t="shared" si="3"/>
        <v>57</v>
      </c>
      <c r="AB45" s="693">
        <f>IF((AB33-AB41)&gt;0,(AB33-AB41),0)</f>
        <v>0</v>
      </c>
      <c r="AC45" s="693"/>
      <c r="AD45" s="693"/>
      <c r="AE45" s="693"/>
      <c r="AF45" s="693"/>
      <c r="AG45" s="693"/>
      <c r="AH45" s="693"/>
      <c r="AI45" s="693"/>
      <c r="AJ45" s="693"/>
      <c r="AK45" s="693"/>
      <c r="AL45" s="693"/>
      <c r="AM45" s="693"/>
      <c r="AN45" s="693"/>
      <c r="AO45" s="693"/>
      <c r="AP45" s="309">
        <f t="shared" si="0"/>
        <v>73</v>
      </c>
      <c r="AQ45" s="694">
        <f>+AQ42-AQ44</f>
        <v>30558000</v>
      </c>
      <c r="AR45" s="694"/>
      <c r="AS45" s="694"/>
      <c r="AT45" s="694"/>
      <c r="AU45" s="694"/>
      <c r="AV45" s="694"/>
      <c r="AW45" s="694"/>
      <c r="AX45" s="694"/>
      <c r="AY45" s="694"/>
      <c r="AZ45" s="309">
        <f t="shared" si="1"/>
        <v>90</v>
      </c>
      <c r="BA45" s="694">
        <f>+BA42-BA44</f>
        <v>0</v>
      </c>
      <c r="BB45" s="694"/>
      <c r="BC45" s="694"/>
      <c r="BD45" s="694"/>
      <c r="BE45" s="694"/>
      <c r="BF45" s="694"/>
      <c r="BG45" s="694"/>
      <c r="BH45" s="694"/>
      <c r="BI45" s="694"/>
      <c r="BJ45" s="694"/>
      <c r="BK45" s="694"/>
      <c r="BL45" s="694"/>
      <c r="BM45" s="695"/>
      <c r="BN45" s="202"/>
      <c r="BO45" s="199"/>
      <c r="BP45" s="199"/>
      <c r="BQ45" s="199"/>
    </row>
    <row r="46" spans="3:241" ht="54.75" customHeight="1" thickBot="1" x14ac:dyDescent="0.3">
      <c r="C46" s="765"/>
      <c r="D46" s="696" t="s">
        <v>143</v>
      </c>
      <c r="E46" s="697"/>
      <c r="F46" s="697"/>
      <c r="G46" s="310">
        <f>+AZ45+1</f>
        <v>91</v>
      </c>
      <c r="H46" s="698">
        <f>+R33+AB33+AQ33+BA33</f>
        <v>147158000</v>
      </c>
      <c r="I46" s="698"/>
      <c r="J46" s="698"/>
      <c r="K46" s="698"/>
      <c r="L46" s="698"/>
      <c r="M46" s="698"/>
      <c r="N46" s="698"/>
      <c r="O46" s="698"/>
      <c r="P46" s="697" t="s">
        <v>144</v>
      </c>
      <c r="Q46" s="697"/>
      <c r="R46" s="697"/>
      <c r="S46" s="697"/>
      <c r="T46" s="311">
        <f>+G46+1</f>
        <v>92</v>
      </c>
      <c r="U46" s="699">
        <f>+R41+AQ41+BA41</f>
        <v>90335000</v>
      </c>
      <c r="V46" s="699"/>
      <c r="W46" s="699"/>
      <c r="X46" s="699"/>
      <c r="Y46" s="699"/>
      <c r="Z46" s="699"/>
      <c r="AA46" s="699"/>
      <c r="AB46" s="699"/>
      <c r="AC46" s="699"/>
      <c r="AD46" s="312"/>
      <c r="AE46" s="697" t="s">
        <v>145</v>
      </c>
      <c r="AF46" s="697"/>
      <c r="AG46" s="697"/>
      <c r="AH46" s="697"/>
      <c r="AI46" s="697"/>
      <c r="AJ46" s="697"/>
      <c r="AK46" s="697"/>
      <c r="AL46" s="697"/>
      <c r="AM46" s="697"/>
      <c r="AN46" s="697"/>
      <c r="AO46" s="311">
        <f>+T46+1</f>
        <v>93</v>
      </c>
      <c r="AP46" s="698">
        <f>IF((H46-U46)&gt;0,(H46-U46),0)</f>
        <v>56823000</v>
      </c>
      <c r="AQ46" s="698"/>
      <c r="AR46" s="698"/>
      <c r="AS46" s="698"/>
      <c r="AT46" s="698"/>
      <c r="AU46" s="697" t="s">
        <v>146</v>
      </c>
      <c r="AV46" s="697"/>
      <c r="AW46" s="697"/>
      <c r="AX46" s="697"/>
      <c r="AY46" s="311">
        <f>+AO46+1</f>
        <v>94</v>
      </c>
      <c r="AZ46" s="700">
        <v>0</v>
      </c>
      <c r="BA46" s="700"/>
      <c r="BB46" s="700"/>
      <c r="BC46" s="700"/>
      <c r="BD46" s="700"/>
      <c r="BE46" s="700"/>
      <c r="BF46" s="700"/>
      <c r="BG46" s="700"/>
      <c r="BH46" s="700"/>
      <c r="BI46" s="700"/>
      <c r="BJ46" s="700"/>
      <c r="BK46" s="700"/>
      <c r="BL46" s="700"/>
      <c r="BM46" s="701"/>
      <c r="BN46" s="202"/>
      <c r="BO46" s="199"/>
      <c r="BP46" s="199"/>
      <c r="BQ46" s="199"/>
    </row>
    <row r="47" spans="3:241" ht="61.5" customHeight="1" thickBot="1" x14ac:dyDescent="0.3">
      <c r="C47" s="766"/>
      <c r="D47" s="663" t="s">
        <v>147</v>
      </c>
      <c r="E47" s="664"/>
      <c r="F47" s="664"/>
      <c r="G47" s="313">
        <f>+AY46+1</f>
        <v>95</v>
      </c>
      <c r="H47" s="665">
        <v>0</v>
      </c>
      <c r="I47" s="665"/>
      <c r="J47" s="665"/>
      <c r="K47" s="665"/>
      <c r="L47" s="665"/>
      <c r="M47" s="665"/>
      <c r="N47" s="665"/>
      <c r="O47" s="665"/>
      <c r="P47" s="664" t="s">
        <v>148</v>
      </c>
      <c r="Q47" s="664"/>
      <c r="R47" s="664"/>
      <c r="S47" s="664"/>
      <c r="T47" s="314">
        <f>+G47+1</f>
        <v>96</v>
      </c>
      <c r="U47" s="666">
        <v>0</v>
      </c>
      <c r="V47" s="666"/>
      <c r="W47" s="666"/>
      <c r="X47" s="666"/>
      <c r="Y47" s="666"/>
      <c r="Z47" s="666"/>
      <c r="AA47" s="666"/>
      <c r="AB47" s="666"/>
      <c r="AC47" s="315"/>
      <c r="AD47" s="316"/>
      <c r="AE47" s="664" t="s">
        <v>149</v>
      </c>
      <c r="AF47" s="664"/>
      <c r="AG47" s="664"/>
      <c r="AH47" s="664"/>
      <c r="AI47" s="664"/>
      <c r="AJ47" s="664"/>
      <c r="AK47" s="664"/>
      <c r="AL47" s="664"/>
      <c r="AM47" s="664"/>
      <c r="AN47" s="664"/>
      <c r="AO47" s="317">
        <f>+T47+1</f>
        <v>97</v>
      </c>
      <c r="AP47" s="665">
        <f>IF((AP46+U47-AZ46-H47)&gt;0,(AP46+U47-AZ46-H47),0)</f>
        <v>56823000</v>
      </c>
      <c r="AQ47" s="665"/>
      <c r="AR47" s="665"/>
      <c r="AS47" s="665"/>
      <c r="AT47" s="665"/>
      <c r="AU47" s="664" t="s">
        <v>150</v>
      </c>
      <c r="AV47" s="664"/>
      <c r="AW47" s="664"/>
      <c r="AX47" s="664"/>
      <c r="AY47" s="318">
        <f>+AO47+1</f>
        <v>98</v>
      </c>
      <c r="AZ47" s="666">
        <f>+'Cédula General'!G156</f>
        <v>0</v>
      </c>
      <c r="BA47" s="666"/>
      <c r="BB47" s="666"/>
      <c r="BC47" s="666"/>
      <c r="BD47" s="666"/>
      <c r="BE47" s="666"/>
      <c r="BF47" s="666"/>
      <c r="BG47" s="666"/>
      <c r="BH47" s="666"/>
      <c r="BI47" s="666"/>
      <c r="BJ47" s="666"/>
      <c r="BK47" s="666"/>
      <c r="BL47" s="666"/>
      <c r="BM47" s="667"/>
      <c r="BN47" s="202"/>
      <c r="BO47" s="199"/>
      <c r="BP47" s="199"/>
      <c r="BQ47" s="199"/>
    </row>
    <row r="48" spans="3:241" ht="36" customHeight="1" thickBot="1" x14ac:dyDescent="0.4">
      <c r="C48" s="668" t="s">
        <v>151</v>
      </c>
      <c r="D48" s="669"/>
      <c r="E48" s="595" t="s">
        <v>152</v>
      </c>
      <c r="F48" s="647"/>
      <c r="G48" s="647"/>
      <c r="H48" s="647"/>
      <c r="I48" s="647"/>
      <c r="J48" s="647"/>
      <c r="K48" s="647"/>
      <c r="L48" s="647"/>
      <c r="M48" s="647"/>
      <c r="N48" s="647"/>
      <c r="O48" s="647"/>
      <c r="P48" s="647"/>
      <c r="Q48" s="647"/>
      <c r="R48" s="647"/>
      <c r="S48" s="647"/>
      <c r="T48" s="647"/>
      <c r="U48" s="647"/>
      <c r="V48" s="647"/>
      <c r="W48" s="647"/>
      <c r="X48" s="319">
        <f>+AY47+1</f>
        <v>99</v>
      </c>
      <c r="Y48" s="597">
        <f>+'Cédula General'!G123</f>
        <v>18000000</v>
      </c>
      <c r="Z48" s="597"/>
      <c r="AA48" s="597"/>
      <c r="AB48" s="597"/>
      <c r="AC48" s="597"/>
      <c r="AD48" s="597"/>
      <c r="AE48" s="597"/>
      <c r="AF48" s="597"/>
      <c r="AG48" s="597"/>
      <c r="AH48" s="597"/>
      <c r="AI48" s="674" t="s">
        <v>153</v>
      </c>
      <c r="AJ48" s="674"/>
      <c r="AK48" s="674"/>
      <c r="AL48" s="674"/>
      <c r="AM48" s="674"/>
      <c r="AN48" s="674"/>
      <c r="AO48" s="674"/>
      <c r="AP48" s="674"/>
      <c r="AQ48" s="674"/>
      <c r="AR48" s="674"/>
      <c r="AS48" s="674"/>
      <c r="AT48" s="674"/>
      <c r="AU48" s="674"/>
      <c r="AV48" s="674"/>
      <c r="AW48" s="674"/>
      <c r="AX48" s="674"/>
      <c r="AY48" s="674"/>
      <c r="AZ48" s="320">
        <f>+X64+1</f>
        <v>116</v>
      </c>
      <c r="BA48" s="675">
        <f>IF((Y60+Y61-Y62-Y63-Y64)&gt;0,(Y60+Y61-Y62-Y63-Y64),0)</f>
        <v>0</v>
      </c>
      <c r="BB48" s="675"/>
      <c r="BC48" s="675"/>
      <c r="BD48" s="675"/>
      <c r="BE48" s="675"/>
      <c r="BF48" s="675"/>
      <c r="BG48" s="675"/>
      <c r="BH48" s="675"/>
      <c r="BI48" s="675"/>
      <c r="BJ48" s="675"/>
      <c r="BK48" s="675"/>
      <c r="BL48" s="675"/>
      <c r="BM48" s="676"/>
    </row>
    <row r="49" spans="3:78" ht="29.25" customHeight="1" x14ac:dyDescent="0.35">
      <c r="C49" s="670"/>
      <c r="D49" s="671"/>
      <c r="E49" s="618" t="s">
        <v>127</v>
      </c>
      <c r="F49" s="619"/>
      <c r="G49" s="619"/>
      <c r="H49" s="619"/>
      <c r="I49" s="619"/>
      <c r="J49" s="619"/>
      <c r="K49" s="619"/>
      <c r="L49" s="619"/>
      <c r="M49" s="619"/>
      <c r="N49" s="619"/>
      <c r="O49" s="619"/>
      <c r="P49" s="619"/>
      <c r="Q49" s="619"/>
      <c r="R49" s="619"/>
      <c r="S49" s="619"/>
      <c r="T49" s="619"/>
      <c r="U49" s="619"/>
      <c r="V49" s="619"/>
      <c r="W49" s="619"/>
      <c r="X49" s="321">
        <f t="shared" ref="X49:X64" si="4">+X48+1</f>
        <v>100</v>
      </c>
      <c r="Y49" s="677">
        <f>+'Cédula General'!G125</f>
        <v>1800000</v>
      </c>
      <c r="Z49" s="677"/>
      <c r="AA49" s="677"/>
      <c r="AB49" s="677"/>
      <c r="AC49" s="677"/>
      <c r="AD49" s="677"/>
      <c r="AE49" s="677"/>
      <c r="AF49" s="677"/>
      <c r="AG49" s="677"/>
      <c r="AH49" s="677"/>
      <c r="AI49" s="678" t="s">
        <v>154</v>
      </c>
      <c r="AJ49" s="679"/>
      <c r="AK49" s="652" t="s">
        <v>155</v>
      </c>
      <c r="AL49" s="652"/>
      <c r="AM49" s="653"/>
      <c r="AN49" s="595" t="s">
        <v>212</v>
      </c>
      <c r="AO49" s="647"/>
      <c r="AP49" s="647"/>
      <c r="AQ49" s="647"/>
      <c r="AR49" s="647"/>
      <c r="AS49" s="647"/>
      <c r="AT49" s="647"/>
      <c r="AU49" s="647"/>
      <c r="AV49" s="647"/>
      <c r="AW49" s="647"/>
      <c r="AX49" s="647"/>
      <c r="AY49" s="647"/>
      <c r="AZ49" s="322">
        <f t="shared" ref="AZ49:AZ54" si="5">+AZ48+1</f>
        <v>117</v>
      </c>
      <c r="BA49" s="597">
        <f>+'Cédula General'!G184</f>
        <v>3422000</v>
      </c>
      <c r="BB49" s="597"/>
      <c r="BC49" s="597"/>
      <c r="BD49" s="597"/>
      <c r="BE49" s="597"/>
      <c r="BF49" s="597"/>
      <c r="BG49" s="597"/>
      <c r="BH49" s="597"/>
      <c r="BI49" s="597"/>
      <c r="BJ49" s="597"/>
      <c r="BK49" s="597"/>
      <c r="BL49" s="597"/>
      <c r="BM49" s="648"/>
    </row>
    <row r="50" spans="3:78" ht="29.25" customHeight="1" x14ac:dyDescent="0.35">
      <c r="C50" s="670"/>
      <c r="D50" s="671"/>
      <c r="E50" s="606" t="s">
        <v>209</v>
      </c>
      <c r="F50" s="586"/>
      <c r="G50" s="586"/>
      <c r="H50" s="586"/>
      <c r="I50" s="586"/>
      <c r="J50" s="586"/>
      <c r="K50" s="586"/>
      <c r="L50" s="586"/>
      <c r="M50" s="586"/>
      <c r="N50" s="586"/>
      <c r="O50" s="586"/>
      <c r="P50" s="586"/>
      <c r="Q50" s="586"/>
      <c r="R50" s="586"/>
      <c r="S50" s="586"/>
      <c r="T50" s="586"/>
      <c r="U50" s="586"/>
      <c r="V50" s="586"/>
      <c r="W50" s="586"/>
      <c r="X50" s="323">
        <f t="shared" si="4"/>
        <v>101</v>
      </c>
      <c r="Y50" s="649">
        <f>+Y48-Y49</f>
        <v>16200000</v>
      </c>
      <c r="Z50" s="649"/>
      <c r="AA50" s="649"/>
      <c r="AB50" s="649"/>
      <c r="AC50" s="649"/>
      <c r="AD50" s="649"/>
      <c r="AE50" s="649"/>
      <c r="AF50" s="649"/>
      <c r="AG50" s="649"/>
      <c r="AH50" s="649"/>
      <c r="AI50" s="680"/>
      <c r="AJ50" s="681"/>
      <c r="AK50" s="684"/>
      <c r="AL50" s="684"/>
      <c r="AM50" s="685"/>
      <c r="AN50" s="618" t="s">
        <v>213</v>
      </c>
      <c r="AO50" s="619"/>
      <c r="AP50" s="619"/>
      <c r="AQ50" s="619"/>
      <c r="AR50" s="619"/>
      <c r="AS50" s="619"/>
      <c r="AT50" s="619"/>
      <c r="AU50" s="619"/>
      <c r="AV50" s="619"/>
      <c r="AW50" s="619"/>
      <c r="AX50" s="619"/>
      <c r="AY50" s="619"/>
      <c r="AZ50" s="324">
        <f t="shared" si="5"/>
        <v>118</v>
      </c>
      <c r="BA50" s="546">
        <v>0</v>
      </c>
      <c r="BB50" s="546"/>
      <c r="BC50" s="546"/>
      <c r="BD50" s="546"/>
      <c r="BE50" s="546"/>
      <c r="BF50" s="546"/>
      <c r="BG50" s="546"/>
      <c r="BH50" s="546"/>
      <c r="BI50" s="546"/>
      <c r="BJ50" s="546"/>
      <c r="BK50" s="546"/>
      <c r="BL50" s="546"/>
      <c r="BM50" s="547"/>
    </row>
    <row r="51" spans="3:78" ht="48" customHeight="1" x14ac:dyDescent="0.35">
      <c r="C51" s="670"/>
      <c r="D51" s="671"/>
      <c r="E51" s="618" t="s">
        <v>156</v>
      </c>
      <c r="F51" s="619"/>
      <c r="G51" s="619"/>
      <c r="H51" s="619"/>
      <c r="I51" s="619"/>
      <c r="J51" s="619"/>
      <c r="K51" s="619"/>
      <c r="L51" s="619"/>
      <c r="M51" s="619"/>
      <c r="N51" s="619"/>
      <c r="O51" s="619"/>
      <c r="P51" s="619"/>
      <c r="Q51" s="619"/>
      <c r="R51" s="619"/>
      <c r="S51" s="619"/>
      <c r="T51" s="619"/>
      <c r="U51" s="619"/>
      <c r="V51" s="619"/>
      <c r="W51" s="619"/>
      <c r="X51" s="321">
        <f t="shared" si="4"/>
        <v>102</v>
      </c>
      <c r="Y51" s="677">
        <f>+'Cédula General'!G128</f>
        <v>16200000</v>
      </c>
      <c r="Z51" s="677"/>
      <c r="AA51" s="677"/>
      <c r="AB51" s="677"/>
      <c r="AC51" s="677"/>
      <c r="AD51" s="677"/>
      <c r="AE51" s="677"/>
      <c r="AF51" s="677"/>
      <c r="AG51" s="677"/>
      <c r="AH51" s="677"/>
      <c r="AI51" s="680"/>
      <c r="AJ51" s="681"/>
      <c r="AK51" s="684"/>
      <c r="AL51" s="684"/>
      <c r="AM51" s="685"/>
      <c r="AN51" s="618" t="s">
        <v>214</v>
      </c>
      <c r="AO51" s="619"/>
      <c r="AP51" s="619"/>
      <c r="AQ51" s="619"/>
      <c r="AR51" s="619"/>
      <c r="AS51" s="619"/>
      <c r="AT51" s="619"/>
      <c r="AU51" s="619"/>
      <c r="AV51" s="619"/>
      <c r="AW51" s="619"/>
      <c r="AX51" s="619"/>
      <c r="AY51" s="619"/>
      <c r="AZ51" s="325">
        <f t="shared" si="5"/>
        <v>119</v>
      </c>
      <c r="BA51" s="686">
        <f>+'Cédula Dividendos'!L11</f>
        <v>4026000</v>
      </c>
      <c r="BB51" s="686"/>
      <c r="BC51" s="686"/>
      <c r="BD51" s="686"/>
      <c r="BE51" s="686"/>
      <c r="BF51" s="686"/>
      <c r="BG51" s="686"/>
      <c r="BH51" s="686"/>
      <c r="BI51" s="686"/>
      <c r="BJ51" s="686"/>
      <c r="BK51" s="686"/>
      <c r="BL51" s="686"/>
      <c r="BM51" s="687"/>
    </row>
    <row r="52" spans="3:78" ht="37.5" customHeight="1" thickBot="1" x14ac:dyDescent="0.4">
      <c r="C52" s="672"/>
      <c r="D52" s="673"/>
      <c r="E52" s="688" t="s">
        <v>210</v>
      </c>
      <c r="F52" s="689"/>
      <c r="G52" s="689"/>
      <c r="H52" s="689"/>
      <c r="I52" s="689"/>
      <c r="J52" s="689"/>
      <c r="K52" s="689"/>
      <c r="L52" s="689"/>
      <c r="M52" s="689"/>
      <c r="N52" s="689"/>
      <c r="O52" s="689"/>
      <c r="P52" s="689"/>
      <c r="Q52" s="689"/>
      <c r="R52" s="689"/>
      <c r="S52" s="689"/>
      <c r="T52" s="689"/>
      <c r="U52" s="689"/>
      <c r="V52" s="689"/>
      <c r="W52" s="689"/>
      <c r="X52" s="326">
        <f t="shared" si="4"/>
        <v>103</v>
      </c>
      <c r="Y52" s="690">
        <f>+Y50-Y51</f>
        <v>0</v>
      </c>
      <c r="Z52" s="690"/>
      <c r="AA52" s="690"/>
      <c r="AB52" s="690"/>
      <c r="AC52" s="690"/>
      <c r="AD52" s="690"/>
      <c r="AE52" s="690"/>
      <c r="AF52" s="690"/>
      <c r="AG52" s="690"/>
      <c r="AH52" s="690"/>
      <c r="AI52" s="680"/>
      <c r="AJ52" s="681"/>
      <c r="AK52" s="684"/>
      <c r="AL52" s="684"/>
      <c r="AM52" s="685"/>
      <c r="AN52" s="618" t="s">
        <v>157</v>
      </c>
      <c r="AO52" s="619"/>
      <c r="AP52" s="619"/>
      <c r="AQ52" s="619"/>
      <c r="AR52" s="619"/>
      <c r="AS52" s="619"/>
      <c r="AT52" s="619"/>
      <c r="AU52" s="619"/>
      <c r="AV52" s="619"/>
      <c r="AW52" s="619"/>
      <c r="AX52" s="619"/>
      <c r="AY52" s="619"/>
      <c r="AZ52" s="324">
        <f t="shared" si="5"/>
        <v>120</v>
      </c>
      <c r="BA52" s="639">
        <f>+'Cédula Dividendos'!L24</f>
        <v>5432000</v>
      </c>
      <c r="BB52" s="639"/>
      <c r="BC52" s="639"/>
      <c r="BD52" s="639"/>
      <c r="BE52" s="639"/>
      <c r="BF52" s="639"/>
      <c r="BG52" s="639"/>
      <c r="BH52" s="639"/>
      <c r="BI52" s="639"/>
      <c r="BJ52" s="639"/>
      <c r="BK52" s="639"/>
      <c r="BL52" s="639"/>
      <c r="BM52" s="646"/>
    </row>
    <row r="53" spans="3:78" ht="43.5" customHeight="1" x14ac:dyDescent="0.35">
      <c r="C53" s="589" t="s">
        <v>158</v>
      </c>
      <c r="D53" s="590"/>
      <c r="E53" s="620" t="s">
        <v>159</v>
      </c>
      <c r="F53" s="621"/>
      <c r="G53" s="621"/>
      <c r="H53" s="621"/>
      <c r="I53" s="621"/>
      <c r="J53" s="621"/>
      <c r="K53" s="621"/>
      <c r="L53" s="621"/>
      <c r="M53" s="621"/>
      <c r="N53" s="621"/>
      <c r="O53" s="621"/>
      <c r="P53" s="621"/>
      <c r="Q53" s="621"/>
      <c r="R53" s="621"/>
      <c r="S53" s="621"/>
      <c r="T53" s="621"/>
      <c r="U53" s="621"/>
      <c r="V53" s="621"/>
      <c r="W53" s="621"/>
      <c r="X53" s="327">
        <f t="shared" si="4"/>
        <v>104</v>
      </c>
      <c r="Y53" s="622">
        <f>+'Cédula Dividendos'!H10+'Cédula Dividendos'!H11</f>
        <v>120000000</v>
      </c>
      <c r="Z53" s="622"/>
      <c r="AA53" s="622"/>
      <c r="AB53" s="622"/>
      <c r="AC53" s="622"/>
      <c r="AD53" s="622"/>
      <c r="AE53" s="622"/>
      <c r="AF53" s="622"/>
      <c r="AG53" s="622"/>
      <c r="AH53" s="622"/>
      <c r="AI53" s="680"/>
      <c r="AJ53" s="681"/>
      <c r="AK53" s="684"/>
      <c r="AL53" s="684"/>
      <c r="AM53" s="685"/>
      <c r="AN53" s="618" t="s">
        <v>160</v>
      </c>
      <c r="AO53" s="619"/>
      <c r="AP53" s="619"/>
      <c r="AQ53" s="619"/>
      <c r="AR53" s="619"/>
      <c r="AS53" s="619"/>
      <c r="AT53" s="619"/>
      <c r="AU53" s="619"/>
      <c r="AV53" s="619"/>
      <c r="AW53" s="619"/>
      <c r="AX53" s="619"/>
      <c r="AY53" s="619"/>
      <c r="AZ53" s="325">
        <f t="shared" si="5"/>
        <v>121</v>
      </c>
      <c r="BA53" s="623">
        <f>+'Cédula Dividendos'!L25</f>
        <v>24152000</v>
      </c>
      <c r="BB53" s="623"/>
      <c r="BC53" s="623"/>
      <c r="BD53" s="623"/>
      <c r="BE53" s="623"/>
      <c r="BF53" s="623"/>
      <c r="BG53" s="623"/>
      <c r="BH53" s="623"/>
      <c r="BI53" s="623"/>
      <c r="BJ53" s="623"/>
      <c r="BK53" s="623"/>
      <c r="BL53" s="623"/>
      <c r="BM53" s="624"/>
    </row>
    <row r="54" spans="3:78" ht="47.25" customHeight="1" thickBot="1" x14ac:dyDescent="0.4">
      <c r="C54" s="591"/>
      <c r="D54" s="592"/>
      <c r="E54" s="625" t="s">
        <v>127</v>
      </c>
      <c r="F54" s="626"/>
      <c r="G54" s="626"/>
      <c r="H54" s="626"/>
      <c r="I54" s="626"/>
      <c r="J54" s="626"/>
      <c r="K54" s="626"/>
      <c r="L54" s="626"/>
      <c r="M54" s="626"/>
      <c r="N54" s="626"/>
      <c r="O54" s="626"/>
      <c r="P54" s="626"/>
      <c r="Q54" s="626"/>
      <c r="R54" s="626"/>
      <c r="S54" s="626"/>
      <c r="T54" s="626"/>
      <c r="U54" s="626"/>
      <c r="V54" s="626"/>
      <c r="W54" s="626"/>
      <c r="X54" s="325">
        <f t="shared" si="4"/>
        <v>105</v>
      </c>
      <c r="Y54" s="627">
        <f>+'Cédula Dividendos'!H11</f>
        <v>60000000</v>
      </c>
      <c r="Z54" s="627"/>
      <c r="AA54" s="627"/>
      <c r="AB54" s="627"/>
      <c r="AC54" s="627"/>
      <c r="AD54" s="627"/>
      <c r="AE54" s="627"/>
      <c r="AF54" s="627"/>
      <c r="AG54" s="627"/>
      <c r="AH54" s="627"/>
      <c r="AI54" s="680"/>
      <c r="AJ54" s="681"/>
      <c r="AK54" s="655"/>
      <c r="AL54" s="655"/>
      <c r="AM54" s="656"/>
      <c r="AN54" s="628" t="s">
        <v>161</v>
      </c>
      <c r="AO54" s="629"/>
      <c r="AP54" s="629"/>
      <c r="AQ54" s="629"/>
      <c r="AR54" s="629"/>
      <c r="AS54" s="629"/>
      <c r="AT54" s="629"/>
      <c r="AU54" s="629"/>
      <c r="AV54" s="629"/>
      <c r="AW54" s="629"/>
      <c r="AX54" s="629"/>
      <c r="AY54" s="629"/>
      <c r="AZ54" s="328">
        <f t="shared" si="5"/>
        <v>122</v>
      </c>
      <c r="BA54" s="630">
        <f>SUM(BA49:BM53)</f>
        <v>37032000</v>
      </c>
      <c r="BB54" s="630"/>
      <c r="BC54" s="630"/>
      <c r="BD54" s="630"/>
      <c r="BE54" s="630"/>
      <c r="BF54" s="630"/>
      <c r="BG54" s="630"/>
      <c r="BH54" s="630"/>
      <c r="BI54" s="630"/>
      <c r="BJ54" s="630"/>
      <c r="BK54" s="630"/>
      <c r="BL54" s="630"/>
      <c r="BM54" s="631"/>
    </row>
    <row r="55" spans="3:78" ht="63.75" customHeight="1" x14ac:dyDescent="0.35">
      <c r="C55" s="591"/>
      <c r="D55" s="592"/>
      <c r="E55" s="598" t="s">
        <v>211</v>
      </c>
      <c r="F55" s="632"/>
      <c r="G55" s="632"/>
      <c r="H55" s="632"/>
      <c r="I55" s="632"/>
      <c r="J55" s="632"/>
      <c r="K55" s="632"/>
      <c r="L55" s="632"/>
      <c r="M55" s="632"/>
      <c r="N55" s="632"/>
      <c r="O55" s="632"/>
      <c r="P55" s="632"/>
      <c r="Q55" s="632"/>
      <c r="R55" s="632"/>
      <c r="S55" s="632"/>
      <c r="T55" s="632"/>
      <c r="U55" s="632"/>
      <c r="V55" s="632"/>
      <c r="W55" s="632"/>
      <c r="X55" s="329">
        <f t="shared" si="4"/>
        <v>106</v>
      </c>
      <c r="Y55" s="650">
        <f>Y53-Y54</f>
        <v>60000000</v>
      </c>
      <c r="Z55" s="650"/>
      <c r="AA55" s="650"/>
      <c r="AB55" s="650"/>
      <c r="AC55" s="650"/>
      <c r="AD55" s="650"/>
      <c r="AE55" s="650"/>
      <c r="AF55" s="650"/>
      <c r="AG55" s="650"/>
      <c r="AH55" s="650"/>
      <c r="AI55" s="680"/>
      <c r="AJ55" s="681"/>
      <c r="AK55" s="651" t="s">
        <v>162</v>
      </c>
      <c r="AL55" s="652"/>
      <c r="AM55" s="653"/>
      <c r="AN55" s="657" t="s">
        <v>163</v>
      </c>
      <c r="AO55" s="658"/>
      <c r="AP55" s="658"/>
      <c r="AQ55" s="658"/>
      <c r="AR55" s="330">
        <f>+AZ54+1</f>
        <v>123</v>
      </c>
      <c r="AS55" s="659">
        <v>0</v>
      </c>
      <c r="AT55" s="659"/>
      <c r="AU55" s="659"/>
      <c r="AV55" s="659"/>
      <c r="AW55" s="659"/>
      <c r="AX55" s="659"/>
      <c r="AY55" s="660" t="s">
        <v>164</v>
      </c>
      <c r="AZ55" s="660"/>
      <c r="BA55" s="331">
        <f>+AR55+1</f>
        <v>124</v>
      </c>
      <c r="BB55" s="661">
        <f>1200000*25%</f>
        <v>300000</v>
      </c>
      <c r="BC55" s="661"/>
      <c r="BD55" s="661"/>
      <c r="BE55" s="661"/>
      <c r="BF55" s="661"/>
      <c r="BG55" s="661"/>
      <c r="BH55" s="661"/>
      <c r="BI55" s="661"/>
      <c r="BJ55" s="661"/>
      <c r="BK55" s="661"/>
      <c r="BL55" s="661"/>
      <c r="BM55" s="662"/>
      <c r="BO55" s="332"/>
      <c r="BP55" s="332"/>
    </row>
    <row r="56" spans="3:78" ht="54.75" customHeight="1" thickBot="1" x14ac:dyDescent="0.4">
      <c r="C56" s="591"/>
      <c r="D56" s="592"/>
      <c r="E56" s="625" t="s">
        <v>165</v>
      </c>
      <c r="F56" s="626"/>
      <c r="G56" s="626"/>
      <c r="H56" s="626"/>
      <c r="I56" s="626"/>
      <c r="J56" s="626"/>
      <c r="K56" s="626"/>
      <c r="L56" s="626"/>
      <c r="M56" s="626"/>
      <c r="N56" s="626"/>
      <c r="O56" s="626"/>
      <c r="P56" s="626"/>
      <c r="Q56" s="626"/>
      <c r="R56" s="626"/>
      <c r="S56" s="626"/>
      <c r="T56" s="626"/>
      <c r="U56" s="626"/>
      <c r="V56" s="626"/>
      <c r="W56" s="626"/>
      <c r="X56" s="333">
        <f t="shared" si="4"/>
        <v>107</v>
      </c>
      <c r="Y56" s="639">
        <f>+'Cédula Dividendos'!H24</f>
        <v>65000000</v>
      </c>
      <c r="Z56" s="639"/>
      <c r="AA56" s="639"/>
      <c r="AB56" s="639"/>
      <c r="AC56" s="639"/>
      <c r="AD56" s="639"/>
      <c r="AE56" s="639"/>
      <c r="AF56" s="639"/>
      <c r="AG56" s="639"/>
      <c r="AH56" s="639"/>
      <c r="AI56" s="680"/>
      <c r="AJ56" s="681"/>
      <c r="AK56" s="654"/>
      <c r="AL56" s="655"/>
      <c r="AM56" s="656"/>
      <c r="AN56" s="640" t="s">
        <v>166</v>
      </c>
      <c r="AO56" s="641"/>
      <c r="AP56" s="641"/>
      <c r="AQ56" s="641"/>
      <c r="AR56" s="334">
        <f>+BA55+1</f>
        <v>125</v>
      </c>
      <c r="AS56" s="642">
        <v>0</v>
      </c>
      <c r="AT56" s="642"/>
      <c r="AU56" s="642"/>
      <c r="AV56" s="642"/>
      <c r="AW56" s="642"/>
      <c r="AX56" s="642"/>
      <c r="AY56" s="643" t="s">
        <v>167</v>
      </c>
      <c r="AZ56" s="643"/>
      <c r="BA56" s="328">
        <f>+AR56+1</f>
        <v>126</v>
      </c>
      <c r="BB56" s="644">
        <f>+AS55+BB55+AS56</f>
        <v>300000</v>
      </c>
      <c r="BC56" s="644"/>
      <c r="BD56" s="644"/>
      <c r="BE56" s="644"/>
      <c r="BF56" s="644"/>
      <c r="BG56" s="644"/>
      <c r="BH56" s="644"/>
      <c r="BI56" s="644"/>
      <c r="BJ56" s="644"/>
      <c r="BK56" s="644"/>
      <c r="BL56" s="644"/>
      <c r="BM56" s="645"/>
      <c r="BO56" s="332"/>
      <c r="BP56" s="332"/>
      <c r="BZ56" s="335" t="s">
        <v>168</v>
      </c>
    </row>
    <row r="57" spans="3:78" ht="33.75" customHeight="1" x14ac:dyDescent="0.35">
      <c r="C57" s="591"/>
      <c r="D57" s="592"/>
      <c r="E57" s="618" t="s">
        <v>169</v>
      </c>
      <c r="F57" s="633"/>
      <c r="G57" s="633"/>
      <c r="H57" s="633"/>
      <c r="I57" s="633"/>
      <c r="J57" s="633"/>
      <c r="K57" s="633"/>
      <c r="L57" s="633"/>
      <c r="M57" s="633"/>
      <c r="N57" s="633"/>
      <c r="O57" s="633"/>
      <c r="P57" s="633"/>
      <c r="Q57" s="633"/>
      <c r="R57" s="633"/>
      <c r="S57" s="633"/>
      <c r="T57" s="633"/>
      <c r="U57" s="633"/>
      <c r="V57" s="633"/>
      <c r="W57" s="633"/>
      <c r="X57" s="321">
        <f t="shared" si="4"/>
        <v>108</v>
      </c>
      <c r="Y57" s="623">
        <f>+'Cédula Dividendos'!H25</f>
        <v>65000000</v>
      </c>
      <c r="Z57" s="623"/>
      <c r="AA57" s="623"/>
      <c r="AB57" s="623"/>
      <c r="AC57" s="623"/>
      <c r="AD57" s="623"/>
      <c r="AE57" s="623"/>
      <c r="AF57" s="623"/>
      <c r="AG57" s="623"/>
      <c r="AH57" s="623"/>
      <c r="AI57" s="680"/>
      <c r="AJ57" s="681"/>
      <c r="AK57" s="634" t="s">
        <v>260</v>
      </c>
      <c r="AL57" s="635"/>
      <c r="AM57" s="635"/>
      <c r="AN57" s="635"/>
      <c r="AO57" s="635"/>
      <c r="AP57" s="635"/>
      <c r="AQ57" s="635"/>
      <c r="AR57" s="635"/>
      <c r="AS57" s="635"/>
      <c r="AT57" s="635"/>
      <c r="AU57" s="635"/>
      <c r="AV57" s="635"/>
      <c r="AW57" s="635"/>
      <c r="AX57" s="635"/>
      <c r="AY57" s="635"/>
      <c r="AZ57" s="336">
        <f>+BA56+1</f>
        <v>127</v>
      </c>
      <c r="BA57" s="636">
        <f>(IF((BA54-BB56)&gt;0,(BA54-BB56),0))</f>
        <v>36732000</v>
      </c>
      <c r="BB57" s="636"/>
      <c r="BC57" s="636"/>
      <c r="BD57" s="636"/>
      <c r="BE57" s="636"/>
      <c r="BF57" s="636"/>
      <c r="BG57" s="636"/>
      <c r="BH57" s="636"/>
      <c r="BI57" s="636"/>
      <c r="BJ57" s="636"/>
      <c r="BK57" s="636"/>
      <c r="BL57" s="636"/>
      <c r="BM57" s="637"/>
      <c r="BZ57" s="335" t="s">
        <v>170</v>
      </c>
    </row>
    <row r="58" spans="3:78" ht="30.75" customHeight="1" x14ac:dyDescent="0.35">
      <c r="C58" s="591"/>
      <c r="D58" s="592"/>
      <c r="E58" s="625" t="s">
        <v>171</v>
      </c>
      <c r="F58" s="638"/>
      <c r="G58" s="638"/>
      <c r="H58" s="638"/>
      <c r="I58" s="638"/>
      <c r="J58" s="638"/>
      <c r="K58" s="638"/>
      <c r="L58" s="638"/>
      <c r="M58" s="638"/>
      <c r="N58" s="638"/>
      <c r="O58" s="638"/>
      <c r="P58" s="638"/>
      <c r="Q58" s="638"/>
      <c r="R58" s="638"/>
      <c r="S58" s="638"/>
      <c r="T58" s="638"/>
      <c r="U58" s="638"/>
      <c r="V58" s="638"/>
      <c r="W58" s="638"/>
      <c r="X58" s="333">
        <f t="shared" si="4"/>
        <v>109</v>
      </c>
      <c r="Y58" s="627">
        <v>0</v>
      </c>
      <c r="Z58" s="627"/>
      <c r="AA58" s="627"/>
      <c r="AB58" s="627"/>
      <c r="AC58" s="627"/>
      <c r="AD58" s="627"/>
      <c r="AE58" s="627"/>
      <c r="AF58" s="627"/>
      <c r="AG58" s="627"/>
      <c r="AH58" s="627"/>
      <c r="AI58" s="680"/>
      <c r="AJ58" s="681"/>
      <c r="AK58" s="604" t="s">
        <v>172</v>
      </c>
      <c r="AL58" s="605"/>
      <c r="AM58" s="605"/>
      <c r="AN58" s="605"/>
      <c r="AO58" s="605"/>
      <c r="AP58" s="605"/>
      <c r="AQ58" s="605"/>
      <c r="AR58" s="605"/>
      <c r="AS58" s="605"/>
      <c r="AT58" s="605"/>
      <c r="AU58" s="605"/>
      <c r="AV58" s="605"/>
      <c r="AW58" s="605"/>
      <c r="AX58" s="605"/>
      <c r="AY58" s="605"/>
      <c r="AZ58" s="337">
        <f t="shared" ref="AZ58:AZ64" si="6">+AZ57+1</f>
        <v>128</v>
      </c>
      <c r="BA58" s="546">
        <v>0</v>
      </c>
      <c r="BB58" s="546"/>
      <c r="BC58" s="546"/>
      <c r="BD58" s="546"/>
      <c r="BE58" s="546"/>
      <c r="BF58" s="546"/>
      <c r="BG58" s="546"/>
      <c r="BH58" s="546"/>
      <c r="BI58" s="546"/>
      <c r="BJ58" s="546"/>
      <c r="BK58" s="546"/>
      <c r="BL58" s="546"/>
      <c r="BM58" s="547"/>
      <c r="BZ58" s="335" t="s">
        <v>173</v>
      </c>
    </row>
    <row r="59" spans="3:78" ht="47.25" customHeight="1" thickBot="1" x14ac:dyDescent="0.4">
      <c r="C59" s="593"/>
      <c r="D59" s="594"/>
      <c r="E59" s="582" t="s">
        <v>174</v>
      </c>
      <c r="F59" s="583"/>
      <c r="G59" s="583"/>
      <c r="H59" s="583"/>
      <c r="I59" s="583"/>
      <c r="J59" s="583"/>
      <c r="K59" s="583"/>
      <c r="L59" s="583"/>
      <c r="M59" s="583"/>
      <c r="N59" s="583"/>
      <c r="O59" s="583"/>
      <c r="P59" s="583"/>
      <c r="Q59" s="583"/>
      <c r="R59" s="583"/>
      <c r="S59" s="583"/>
      <c r="T59" s="583"/>
      <c r="U59" s="583"/>
      <c r="V59" s="583"/>
      <c r="W59" s="583"/>
      <c r="X59" s="338">
        <f t="shared" si="4"/>
        <v>110</v>
      </c>
      <c r="Y59" s="584">
        <v>0</v>
      </c>
      <c r="Z59" s="584"/>
      <c r="AA59" s="584"/>
      <c r="AB59" s="584"/>
      <c r="AC59" s="584"/>
      <c r="AD59" s="584"/>
      <c r="AE59" s="584"/>
      <c r="AF59" s="584"/>
      <c r="AG59" s="584"/>
      <c r="AH59" s="584"/>
      <c r="AI59" s="680"/>
      <c r="AJ59" s="681"/>
      <c r="AK59" s="585" t="s">
        <v>175</v>
      </c>
      <c r="AL59" s="586"/>
      <c r="AM59" s="586"/>
      <c r="AN59" s="586"/>
      <c r="AO59" s="586"/>
      <c r="AP59" s="586"/>
      <c r="AQ59" s="586"/>
      <c r="AR59" s="586"/>
      <c r="AS59" s="586"/>
      <c r="AT59" s="586"/>
      <c r="AU59" s="586"/>
      <c r="AV59" s="586"/>
      <c r="AW59" s="586"/>
      <c r="AX59" s="586"/>
      <c r="AY59" s="586"/>
      <c r="AZ59" s="325">
        <f t="shared" si="6"/>
        <v>129</v>
      </c>
      <c r="BA59" s="587">
        <v>0</v>
      </c>
      <c r="BB59" s="587"/>
      <c r="BC59" s="587"/>
      <c r="BD59" s="587"/>
      <c r="BE59" s="587"/>
      <c r="BF59" s="587"/>
      <c r="BG59" s="587"/>
      <c r="BH59" s="587"/>
      <c r="BI59" s="587"/>
      <c r="BJ59" s="587"/>
      <c r="BK59" s="587"/>
      <c r="BL59" s="587"/>
      <c r="BM59" s="588"/>
      <c r="BZ59" s="335"/>
    </row>
    <row r="60" spans="3:78" ht="30" customHeight="1" x14ac:dyDescent="0.35">
      <c r="C60" s="589" t="s">
        <v>176</v>
      </c>
      <c r="D60" s="590"/>
      <c r="E60" s="595" t="s">
        <v>177</v>
      </c>
      <c r="F60" s="596"/>
      <c r="G60" s="596"/>
      <c r="H60" s="596"/>
      <c r="I60" s="596"/>
      <c r="J60" s="596"/>
      <c r="K60" s="596"/>
      <c r="L60" s="596"/>
      <c r="M60" s="596"/>
      <c r="N60" s="596"/>
      <c r="O60" s="596"/>
      <c r="P60" s="596"/>
      <c r="Q60" s="596"/>
      <c r="R60" s="596"/>
      <c r="S60" s="596"/>
      <c r="T60" s="596"/>
      <c r="U60" s="596"/>
      <c r="V60" s="596"/>
      <c r="W60" s="596"/>
      <c r="X60" s="322">
        <f t="shared" si="4"/>
        <v>111</v>
      </c>
      <c r="Y60" s="597">
        <f>+'Cédula General'!G178</f>
        <v>250000000</v>
      </c>
      <c r="Z60" s="597"/>
      <c r="AA60" s="597"/>
      <c r="AB60" s="597"/>
      <c r="AC60" s="597"/>
      <c r="AD60" s="597"/>
      <c r="AE60" s="597"/>
      <c r="AF60" s="597"/>
      <c r="AG60" s="597"/>
      <c r="AH60" s="597"/>
      <c r="AI60" s="680"/>
      <c r="AJ60" s="681"/>
      <c r="AK60" s="598" t="s">
        <v>261</v>
      </c>
      <c r="AL60" s="599"/>
      <c r="AM60" s="599"/>
      <c r="AN60" s="599"/>
      <c r="AO60" s="599"/>
      <c r="AP60" s="599"/>
      <c r="AQ60" s="599"/>
      <c r="AR60" s="599"/>
      <c r="AS60" s="599"/>
      <c r="AT60" s="599"/>
      <c r="AU60" s="599"/>
      <c r="AV60" s="599"/>
      <c r="AW60" s="599"/>
      <c r="AX60" s="599"/>
      <c r="AY60" s="599"/>
      <c r="AZ60" s="339">
        <f t="shared" si="6"/>
        <v>130</v>
      </c>
      <c r="BA60" s="600">
        <f>+BA57+BA58-BA59</f>
        <v>36732000</v>
      </c>
      <c r="BB60" s="600"/>
      <c r="BC60" s="600"/>
      <c r="BD60" s="600"/>
      <c r="BE60" s="600"/>
      <c r="BF60" s="600"/>
      <c r="BG60" s="600"/>
      <c r="BH60" s="600"/>
      <c r="BI60" s="600"/>
      <c r="BJ60" s="600"/>
      <c r="BK60" s="600"/>
      <c r="BL60" s="600"/>
      <c r="BM60" s="601"/>
      <c r="BZ60" s="335"/>
    </row>
    <row r="61" spans="3:78" ht="37.5" customHeight="1" x14ac:dyDescent="0.35">
      <c r="C61" s="591"/>
      <c r="D61" s="592"/>
      <c r="E61" s="602" t="s">
        <v>178</v>
      </c>
      <c r="F61" s="603"/>
      <c r="G61" s="603"/>
      <c r="H61" s="603"/>
      <c r="I61" s="603"/>
      <c r="J61" s="603"/>
      <c r="K61" s="603"/>
      <c r="L61" s="603"/>
      <c r="M61" s="603"/>
      <c r="N61" s="603"/>
      <c r="O61" s="603"/>
      <c r="P61" s="603"/>
      <c r="Q61" s="603"/>
      <c r="R61" s="603"/>
      <c r="S61" s="603"/>
      <c r="T61" s="603"/>
      <c r="U61" s="603"/>
      <c r="V61" s="603"/>
      <c r="W61" s="603"/>
      <c r="X61" s="324">
        <f t="shared" si="4"/>
        <v>112</v>
      </c>
      <c r="Y61" s="546">
        <v>0</v>
      </c>
      <c r="Z61" s="546"/>
      <c r="AA61" s="546"/>
      <c r="AB61" s="546"/>
      <c r="AC61" s="546"/>
      <c r="AD61" s="546"/>
      <c r="AE61" s="546"/>
      <c r="AF61" s="546"/>
      <c r="AG61" s="546"/>
      <c r="AH61" s="546"/>
      <c r="AI61" s="680"/>
      <c r="AJ61" s="681"/>
      <c r="AK61" s="616" t="s">
        <v>179</v>
      </c>
      <c r="AL61" s="617"/>
      <c r="AM61" s="617"/>
      <c r="AN61" s="617"/>
      <c r="AO61" s="617"/>
      <c r="AP61" s="617"/>
      <c r="AQ61" s="617"/>
      <c r="AR61" s="617"/>
      <c r="AS61" s="617"/>
      <c r="AT61" s="617"/>
      <c r="AU61" s="617"/>
      <c r="AV61" s="617"/>
      <c r="AW61" s="617"/>
      <c r="AX61" s="617"/>
      <c r="AY61" s="617"/>
      <c r="AZ61" s="325">
        <f t="shared" si="6"/>
        <v>131</v>
      </c>
      <c r="BA61" s="587">
        <v>0</v>
      </c>
      <c r="BB61" s="587"/>
      <c r="BC61" s="587"/>
      <c r="BD61" s="587"/>
      <c r="BE61" s="587"/>
      <c r="BF61" s="587"/>
      <c r="BG61" s="587"/>
      <c r="BH61" s="587"/>
      <c r="BI61" s="587"/>
      <c r="BJ61" s="587"/>
      <c r="BK61" s="587"/>
      <c r="BL61" s="587"/>
      <c r="BM61" s="588"/>
      <c r="BZ61" s="335"/>
    </row>
    <row r="62" spans="3:78" ht="41.25" customHeight="1" x14ac:dyDescent="0.35">
      <c r="C62" s="591"/>
      <c r="D62" s="592"/>
      <c r="E62" s="602" t="s">
        <v>180</v>
      </c>
      <c r="F62" s="603"/>
      <c r="G62" s="603"/>
      <c r="H62" s="603"/>
      <c r="I62" s="603"/>
      <c r="J62" s="603"/>
      <c r="K62" s="603"/>
      <c r="L62" s="603"/>
      <c r="M62" s="603"/>
      <c r="N62" s="603"/>
      <c r="O62" s="603"/>
      <c r="P62" s="603"/>
      <c r="Q62" s="603"/>
      <c r="R62" s="603"/>
      <c r="S62" s="603"/>
      <c r="T62" s="603"/>
      <c r="U62" s="603"/>
      <c r="V62" s="603"/>
      <c r="W62" s="603"/>
      <c r="X62" s="325">
        <f t="shared" si="4"/>
        <v>113</v>
      </c>
      <c r="Y62" s="587">
        <v>0</v>
      </c>
      <c r="Z62" s="587"/>
      <c r="AA62" s="587"/>
      <c r="AB62" s="587"/>
      <c r="AC62" s="587"/>
      <c r="AD62" s="587"/>
      <c r="AE62" s="587"/>
      <c r="AF62" s="587"/>
      <c r="AG62" s="587"/>
      <c r="AH62" s="587"/>
      <c r="AI62" s="680"/>
      <c r="AJ62" s="681"/>
      <c r="AK62" s="618" t="s">
        <v>181</v>
      </c>
      <c r="AL62" s="619"/>
      <c r="AM62" s="619"/>
      <c r="AN62" s="619"/>
      <c r="AO62" s="619"/>
      <c r="AP62" s="619"/>
      <c r="AQ62" s="619"/>
      <c r="AR62" s="619"/>
      <c r="AS62" s="619"/>
      <c r="AT62" s="619"/>
      <c r="AU62" s="619"/>
      <c r="AV62" s="619"/>
      <c r="AW62" s="619"/>
      <c r="AX62" s="619"/>
      <c r="AY62" s="619"/>
      <c r="AZ62" s="337">
        <f t="shared" si="6"/>
        <v>132</v>
      </c>
      <c r="BA62" s="546">
        <f>+Planteamiento!D70</f>
        <v>5000000</v>
      </c>
      <c r="BB62" s="546"/>
      <c r="BC62" s="546"/>
      <c r="BD62" s="546"/>
      <c r="BE62" s="546"/>
      <c r="BF62" s="546"/>
      <c r="BG62" s="546"/>
      <c r="BH62" s="546"/>
      <c r="BI62" s="546"/>
      <c r="BJ62" s="546"/>
      <c r="BK62" s="546"/>
      <c r="BL62" s="546"/>
      <c r="BM62" s="547"/>
      <c r="BZ62" s="335"/>
    </row>
    <row r="63" spans="3:78" ht="35.25" customHeight="1" x14ac:dyDescent="0.35">
      <c r="C63" s="591"/>
      <c r="D63" s="592"/>
      <c r="E63" s="604" t="s">
        <v>182</v>
      </c>
      <c r="F63" s="605"/>
      <c r="G63" s="605"/>
      <c r="H63" s="605"/>
      <c r="I63" s="605"/>
      <c r="J63" s="605"/>
      <c r="K63" s="605"/>
      <c r="L63" s="605"/>
      <c r="M63" s="605"/>
      <c r="N63" s="605"/>
      <c r="O63" s="605"/>
      <c r="P63" s="605"/>
      <c r="Q63" s="605"/>
      <c r="R63" s="605"/>
      <c r="S63" s="605"/>
      <c r="T63" s="605"/>
      <c r="U63" s="605"/>
      <c r="V63" s="605"/>
      <c r="W63" s="605"/>
      <c r="X63" s="325">
        <f t="shared" si="4"/>
        <v>114</v>
      </c>
      <c r="Y63" s="587">
        <v>0</v>
      </c>
      <c r="Z63" s="587"/>
      <c r="AA63" s="587"/>
      <c r="AB63" s="587"/>
      <c r="AC63" s="587"/>
      <c r="AD63" s="587"/>
      <c r="AE63" s="587"/>
      <c r="AF63" s="587"/>
      <c r="AG63" s="587"/>
      <c r="AH63" s="587"/>
      <c r="AI63" s="680"/>
      <c r="AJ63" s="681"/>
      <c r="AK63" s="606" t="s">
        <v>183</v>
      </c>
      <c r="AL63" s="607"/>
      <c r="AM63" s="607"/>
      <c r="AN63" s="607"/>
      <c r="AO63" s="607"/>
      <c r="AP63" s="607"/>
      <c r="AQ63" s="607"/>
      <c r="AR63" s="607"/>
      <c r="AS63" s="607"/>
      <c r="AT63" s="607"/>
      <c r="AU63" s="607"/>
      <c r="AV63" s="607"/>
      <c r="AW63" s="607"/>
      <c r="AX63" s="607"/>
      <c r="AY63" s="607"/>
      <c r="AZ63" s="323">
        <f t="shared" si="6"/>
        <v>133</v>
      </c>
      <c r="BA63" s="608">
        <f>+Planteamiento!D72</f>
        <v>7100000</v>
      </c>
      <c r="BB63" s="608"/>
      <c r="BC63" s="608"/>
      <c r="BD63" s="608"/>
      <c r="BE63" s="608"/>
      <c r="BF63" s="608"/>
      <c r="BG63" s="608"/>
      <c r="BH63" s="608"/>
      <c r="BI63" s="608"/>
      <c r="BJ63" s="608"/>
      <c r="BK63" s="608"/>
      <c r="BL63" s="608"/>
      <c r="BM63" s="609"/>
      <c r="BZ63" s="335"/>
    </row>
    <row r="64" spans="3:78" ht="37.5" customHeight="1" thickBot="1" x14ac:dyDescent="0.4">
      <c r="C64" s="593"/>
      <c r="D64" s="594"/>
      <c r="E64" s="610" t="s">
        <v>184</v>
      </c>
      <c r="F64" s="611"/>
      <c r="G64" s="611"/>
      <c r="H64" s="611"/>
      <c r="I64" s="611"/>
      <c r="J64" s="611"/>
      <c r="K64" s="611"/>
      <c r="L64" s="611"/>
      <c r="M64" s="611"/>
      <c r="N64" s="611"/>
      <c r="O64" s="611"/>
      <c r="P64" s="611"/>
      <c r="Q64" s="611"/>
      <c r="R64" s="611"/>
      <c r="S64" s="611"/>
      <c r="T64" s="611"/>
      <c r="U64" s="611"/>
      <c r="V64" s="611"/>
      <c r="W64" s="611"/>
      <c r="X64" s="340">
        <f t="shared" si="4"/>
        <v>115</v>
      </c>
      <c r="Y64" s="612">
        <f>-'Cédula General'!G179</f>
        <v>250000000</v>
      </c>
      <c r="Z64" s="612"/>
      <c r="AA64" s="612"/>
      <c r="AB64" s="612"/>
      <c r="AC64" s="612"/>
      <c r="AD64" s="612"/>
      <c r="AE64" s="612"/>
      <c r="AF64" s="612"/>
      <c r="AG64" s="612"/>
      <c r="AH64" s="612"/>
      <c r="AI64" s="682"/>
      <c r="AJ64" s="683"/>
      <c r="AK64" s="613" t="s">
        <v>185</v>
      </c>
      <c r="AL64" s="614"/>
      <c r="AM64" s="614"/>
      <c r="AN64" s="614"/>
      <c r="AO64" s="614"/>
      <c r="AP64" s="614"/>
      <c r="AQ64" s="614"/>
      <c r="AR64" s="614"/>
      <c r="AS64" s="614"/>
      <c r="AT64" s="614"/>
      <c r="AU64" s="614"/>
      <c r="AV64" s="614"/>
      <c r="AW64" s="614"/>
      <c r="AX64" s="614"/>
      <c r="AY64" s="614"/>
      <c r="AZ64" s="338">
        <f t="shared" si="6"/>
        <v>134</v>
      </c>
      <c r="BA64" s="584">
        <f>+'Anticipo Renta 2021'!C16</f>
        <v>6675000</v>
      </c>
      <c r="BB64" s="584"/>
      <c r="BC64" s="584"/>
      <c r="BD64" s="584"/>
      <c r="BE64" s="584"/>
      <c r="BF64" s="584"/>
      <c r="BG64" s="584"/>
      <c r="BH64" s="584"/>
      <c r="BI64" s="584"/>
      <c r="BJ64" s="584"/>
      <c r="BK64" s="584"/>
      <c r="BL64" s="584"/>
      <c r="BM64" s="615"/>
    </row>
    <row r="65" spans="3:69" ht="43.5" customHeight="1" thickBot="1" x14ac:dyDescent="0.3">
      <c r="C65" s="578" t="s">
        <v>186</v>
      </c>
      <c r="D65" s="579"/>
      <c r="E65" s="579"/>
      <c r="F65" s="579"/>
      <c r="G65" s="579"/>
      <c r="H65" s="579"/>
      <c r="I65" s="579"/>
      <c r="J65" s="579"/>
      <c r="K65" s="579"/>
      <c r="L65" s="341">
        <f>+AZ64+1</f>
        <v>135</v>
      </c>
      <c r="M65" s="580">
        <f>IF((BA60+BA64-BA61-BA62-BA63)&gt;0,(BA60+BA64-BA61-BA62-BA63),0)</f>
        <v>31307000</v>
      </c>
      <c r="N65" s="580"/>
      <c r="O65" s="580"/>
      <c r="P65" s="580"/>
      <c r="Q65" s="580"/>
      <c r="R65" s="580"/>
      <c r="S65" s="581" t="s">
        <v>187</v>
      </c>
      <c r="T65" s="581"/>
      <c r="U65" s="581"/>
      <c r="V65" s="581"/>
      <c r="W65" s="581"/>
      <c r="X65" s="342">
        <f>+L65+1</f>
        <v>136</v>
      </c>
      <c r="Y65" s="564">
        <v>0</v>
      </c>
      <c r="Z65" s="564"/>
      <c r="AA65" s="564"/>
      <c r="AB65" s="564"/>
      <c r="AC65" s="564"/>
      <c r="AD65" s="564"/>
      <c r="AE65" s="564"/>
      <c r="AF65" s="564"/>
      <c r="AG65" s="579" t="s">
        <v>188</v>
      </c>
      <c r="AH65" s="579"/>
      <c r="AI65" s="579"/>
      <c r="AJ65" s="579"/>
      <c r="AK65" s="579"/>
      <c r="AL65" s="579"/>
      <c r="AM65" s="579"/>
      <c r="AN65" s="341">
        <f>+X65+1</f>
        <v>137</v>
      </c>
      <c r="AO65" s="580">
        <f>IF((BA60+BA64+Y65-BA61-BA62-BA63)&gt;0,(BA60+BA64+Y65-BA61-BA62-BA63),0)</f>
        <v>31307000</v>
      </c>
      <c r="AP65" s="580"/>
      <c r="AQ65" s="580"/>
      <c r="AR65" s="580"/>
      <c r="AS65" s="580"/>
      <c r="AT65" s="580"/>
      <c r="AU65" s="563" t="s">
        <v>189</v>
      </c>
      <c r="AV65" s="563"/>
      <c r="AW65" s="563"/>
      <c r="AX65" s="563"/>
      <c r="AY65" s="563"/>
      <c r="AZ65" s="343">
        <f>+AN65+1</f>
        <v>138</v>
      </c>
      <c r="BA65" s="564">
        <f>IF((BA61+BA62+BA63-BA60-BA64-Y65)&gt;0,(BA61+BA62+BA63-BA60-BA64-Y65),0)</f>
        <v>0</v>
      </c>
      <c r="BB65" s="564"/>
      <c r="BC65" s="564"/>
      <c r="BD65" s="564"/>
      <c r="BE65" s="564"/>
      <c r="BF65" s="564"/>
      <c r="BG65" s="564"/>
      <c r="BH65" s="564"/>
      <c r="BI65" s="564"/>
      <c r="BJ65" s="564"/>
      <c r="BK65" s="564"/>
      <c r="BL65" s="564"/>
      <c r="BM65" s="565"/>
    </row>
    <row r="66" spans="3:69" ht="16.5" thickBot="1" x14ac:dyDescent="0.3">
      <c r="C66" s="396" t="s">
        <v>190</v>
      </c>
      <c r="D66" s="344"/>
      <c r="E66" s="344"/>
      <c r="F66" s="344"/>
      <c r="G66" s="344"/>
      <c r="H66" s="344"/>
      <c r="I66" s="344"/>
      <c r="J66" s="345"/>
      <c r="K66" s="346"/>
      <c r="L66" s="344"/>
      <c r="M66" s="566" t="s">
        <v>191</v>
      </c>
      <c r="N66" s="566"/>
      <c r="O66" s="566"/>
      <c r="P66" s="566"/>
      <c r="Q66" s="566"/>
      <c r="R66" s="566"/>
      <c r="S66" s="566"/>
      <c r="T66" s="347"/>
      <c r="U66" s="568" t="s">
        <v>192</v>
      </c>
      <c r="V66" s="569"/>
      <c r="W66" s="569"/>
      <c r="X66" s="569"/>
      <c r="Y66" s="569"/>
      <c r="Z66" s="569"/>
      <c r="AA66" s="569"/>
      <c r="AB66" s="569"/>
      <c r="AC66" s="569"/>
      <c r="AD66" s="569"/>
      <c r="AE66" s="569"/>
      <c r="AF66" s="569"/>
      <c r="AG66" s="569"/>
      <c r="AH66" s="569"/>
      <c r="AI66" s="569"/>
      <c r="AJ66" s="569"/>
      <c r="AK66" s="569"/>
      <c r="AL66" s="569"/>
      <c r="AM66" s="570"/>
      <c r="AN66" s="348"/>
      <c r="AO66" s="348"/>
      <c r="AP66" s="348"/>
      <c r="AQ66" s="348"/>
      <c r="AR66" s="348"/>
      <c r="AS66" s="348"/>
      <c r="AT66" s="349"/>
      <c r="AU66" s="349"/>
      <c r="AV66" s="349"/>
      <c r="AW66" s="349"/>
      <c r="AX66" s="349"/>
      <c r="AY66" s="349"/>
      <c r="AZ66" s="349"/>
      <c r="BA66" s="574"/>
      <c r="BB66" s="574"/>
      <c r="BC66" s="348"/>
      <c r="BD66" s="348"/>
      <c r="BE66" s="348"/>
      <c r="BF66" s="348"/>
      <c r="BG66" s="348"/>
      <c r="BH66" s="349"/>
      <c r="BI66" s="349"/>
      <c r="BJ66" s="349"/>
      <c r="BK66" s="349"/>
      <c r="BL66" s="349"/>
      <c r="BM66" s="397"/>
      <c r="BN66" s="202"/>
      <c r="BO66" s="332"/>
      <c r="BP66" s="332"/>
      <c r="BQ66" s="332"/>
    </row>
    <row r="67" spans="3:69" ht="30.75" thickBot="1" x14ac:dyDescent="0.3">
      <c r="C67" s="398"/>
      <c r="D67" s="350"/>
      <c r="E67" s="350"/>
      <c r="F67" s="350"/>
      <c r="G67" s="350"/>
      <c r="H67" s="350"/>
      <c r="I67" s="350"/>
      <c r="J67" s="350"/>
      <c r="K67" s="350"/>
      <c r="L67" s="350"/>
      <c r="M67" s="567"/>
      <c r="N67" s="567"/>
      <c r="O67" s="567"/>
      <c r="P67" s="567"/>
      <c r="Q67" s="567"/>
      <c r="R67" s="567"/>
      <c r="S67" s="567"/>
      <c r="T67" s="351"/>
      <c r="U67" s="571"/>
      <c r="V67" s="572"/>
      <c r="W67" s="572"/>
      <c r="X67" s="572"/>
      <c r="Y67" s="572"/>
      <c r="Z67" s="572"/>
      <c r="AA67" s="572"/>
      <c r="AB67" s="572"/>
      <c r="AC67" s="572"/>
      <c r="AD67" s="572"/>
      <c r="AE67" s="572"/>
      <c r="AF67" s="572"/>
      <c r="AG67" s="572"/>
      <c r="AH67" s="572"/>
      <c r="AI67" s="572"/>
      <c r="AJ67" s="572"/>
      <c r="AK67" s="572"/>
      <c r="AL67" s="572"/>
      <c r="AM67" s="573"/>
      <c r="AN67" s="352"/>
      <c r="AO67" s="352"/>
      <c r="AP67" s="352"/>
      <c r="AQ67" s="353" t="s">
        <v>193</v>
      </c>
      <c r="AR67" s="352"/>
      <c r="AS67" s="352"/>
      <c r="AT67" s="352"/>
      <c r="AU67" s="352"/>
      <c r="AV67" s="354"/>
      <c r="AW67" s="575">
        <f>+AO65</f>
        <v>31307000</v>
      </c>
      <c r="AX67" s="576"/>
      <c r="AY67" s="576"/>
      <c r="AZ67" s="576"/>
      <c r="BA67" s="576"/>
      <c r="BB67" s="576"/>
      <c r="BC67" s="576"/>
      <c r="BD67" s="576"/>
      <c r="BE67" s="576"/>
      <c r="BF67" s="576"/>
      <c r="BG67" s="576"/>
      <c r="BH67" s="576"/>
      <c r="BI67" s="576"/>
      <c r="BJ67" s="577"/>
      <c r="BK67" s="354"/>
      <c r="BL67" s="349"/>
      <c r="BM67" s="397"/>
      <c r="BN67" s="201"/>
      <c r="BO67" s="332"/>
      <c r="BP67" s="332"/>
      <c r="BQ67" s="332"/>
    </row>
    <row r="68" spans="3:69" ht="48.75" customHeight="1" thickBot="1" x14ac:dyDescent="0.3">
      <c r="C68" s="399"/>
      <c r="D68" s="355"/>
      <c r="E68" s="355"/>
      <c r="F68" s="355"/>
      <c r="G68" s="355"/>
      <c r="H68" s="355"/>
      <c r="I68" s="355"/>
      <c r="J68" s="355"/>
      <c r="K68" s="355"/>
      <c r="L68" s="355"/>
      <c r="M68" s="355"/>
      <c r="N68" s="355"/>
      <c r="O68" s="355"/>
      <c r="P68" s="355"/>
      <c r="Q68" s="355"/>
      <c r="R68" s="355"/>
      <c r="S68" s="355"/>
      <c r="T68" s="356"/>
      <c r="U68" s="357"/>
      <c r="V68" s="358"/>
      <c r="W68" s="358"/>
      <c r="X68" s="358"/>
      <c r="Y68" s="358"/>
      <c r="Z68" s="358"/>
      <c r="AA68" s="358"/>
      <c r="AB68" s="359"/>
      <c r="AC68" s="359"/>
      <c r="AD68" s="359"/>
      <c r="AE68" s="359"/>
      <c r="AF68" s="359"/>
      <c r="AG68" s="359"/>
      <c r="AH68" s="359"/>
      <c r="AI68" s="359"/>
      <c r="AJ68" s="359"/>
      <c r="AK68" s="359"/>
      <c r="AL68" s="359"/>
      <c r="AM68" s="360"/>
      <c r="AN68" s="349"/>
      <c r="AO68" s="349"/>
      <c r="AP68" s="349"/>
      <c r="AQ68" s="349"/>
      <c r="AR68" s="349"/>
      <c r="AS68" s="349"/>
      <c r="AT68" s="349"/>
      <c r="AU68" s="349"/>
      <c r="AV68" s="349"/>
      <c r="AW68" s="349"/>
      <c r="AX68" s="349"/>
      <c r="AY68" s="349"/>
      <c r="AZ68" s="349"/>
      <c r="BA68" s="349"/>
      <c r="BB68" s="348"/>
      <c r="BC68" s="348"/>
      <c r="BD68" s="348"/>
      <c r="BE68" s="348"/>
      <c r="BF68" s="348"/>
      <c r="BG68" s="348"/>
      <c r="BH68" s="349"/>
      <c r="BI68" s="349"/>
      <c r="BJ68" s="349"/>
      <c r="BK68" s="349"/>
      <c r="BL68" s="349"/>
      <c r="BM68" s="397"/>
      <c r="BN68" s="201"/>
      <c r="BO68" s="332"/>
      <c r="BP68" s="332"/>
      <c r="BQ68" s="332"/>
    </row>
    <row r="69" spans="3:69" ht="16.5" thickBot="1" x14ac:dyDescent="0.3">
      <c r="C69" s="400"/>
      <c r="D69" s="361"/>
      <c r="E69" s="362"/>
      <c r="F69" s="362"/>
      <c r="G69" s="362"/>
      <c r="H69" s="362"/>
      <c r="I69" s="362"/>
      <c r="J69" s="362"/>
      <c r="K69" s="362"/>
      <c r="L69" s="362"/>
      <c r="M69" s="362"/>
      <c r="N69" s="362"/>
      <c r="O69" s="362"/>
      <c r="P69" s="362"/>
      <c r="Q69" s="362"/>
      <c r="R69" s="362"/>
      <c r="S69" s="362"/>
      <c r="T69" s="363"/>
      <c r="U69" s="364"/>
      <c r="V69" s="365"/>
      <c r="W69" s="365"/>
      <c r="X69" s="365"/>
      <c r="Y69" s="365"/>
      <c r="Z69" s="365"/>
      <c r="AA69" s="365"/>
      <c r="AB69" s="359"/>
      <c r="AC69" s="359"/>
      <c r="AD69" s="359"/>
      <c r="AE69" s="359"/>
      <c r="AF69" s="359"/>
      <c r="AG69" s="359"/>
      <c r="AH69" s="359"/>
      <c r="AI69" s="359"/>
      <c r="AJ69" s="359"/>
      <c r="AK69" s="359"/>
      <c r="AL69" s="359"/>
      <c r="AM69" s="360"/>
      <c r="AN69" s="548" t="s">
        <v>194</v>
      </c>
      <c r="AO69" s="549"/>
      <c r="AP69" s="549"/>
      <c r="AQ69" s="549"/>
      <c r="AR69" s="549"/>
      <c r="AS69" s="549"/>
      <c r="AT69" s="549"/>
      <c r="AU69" s="549"/>
      <c r="AV69" s="549"/>
      <c r="AW69" s="549"/>
      <c r="AX69" s="549"/>
      <c r="AY69" s="549"/>
      <c r="AZ69" s="549"/>
      <c r="BA69" s="549"/>
      <c r="BB69" s="549"/>
      <c r="BC69" s="549"/>
      <c r="BD69" s="549"/>
      <c r="BE69" s="549"/>
      <c r="BF69" s="549"/>
      <c r="BG69" s="549"/>
      <c r="BH69" s="549"/>
      <c r="BI69" s="549"/>
      <c r="BJ69" s="549"/>
      <c r="BK69" s="549"/>
      <c r="BL69" s="549"/>
      <c r="BM69" s="550"/>
      <c r="BN69" s="201"/>
      <c r="BO69" s="332"/>
      <c r="BP69" s="332"/>
      <c r="BQ69" s="332"/>
    </row>
    <row r="70" spans="3:69" ht="17.25" thickBot="1" x14ac:dyDescent="0.3">
      <c r="C70" s="401" t="s">
        <v>195</v>
      </c>
      <c r="D70" s="361"/>
      <c r="E70" s="362"/>
      <c r="F70" s="362"/>
      <c r="G70" s="362"/>
      <c r="H70" s="346"/>
      <c r="I70" s="362"/>
      <c r="J70" s="366" t="s">
        <v>196</v>
      </c>
      <c r="K70" s="362"/>
      <c r="L70" s="362"/>
      <c r="M70" s="367"/>
      <c r="N70" s="362"/>
      <c r="O70" s="368" t="s">
        <v>197</v>
      </c>
      <c r="P70" s="362"/>
      <c r="Q70" s="362"/>
      <c r="R70" s="362"/>
      <c r="S70" s="369"/>
      <c r="T70" s="363"/>
      <c r="U70" s="364"/>
      <c r="V70" s="365"/>
      <c r="W70" s="365"/>
      <c r="X70" s="365"/>
      <c r="Y70" s="365"/>
      <c r="Z70" s="365"/>
      <c r="AA70" s="365"/>
      <c r="AB70" s="359"/>
      <c r="AC70" s="359"/>
      <c r="AD70" s="359"/>
      <c r="AE70" s="359"/>
      <c r="AF70" s="359"/>
      <c r="AG70" s="359"/>
      <c r="AH70" s="359"/>
      <c r="AI70" s="359"/>
      <c r="AJ70" s="359"/>
      <c r="AK70" s="359"/>
      <c r="AL70" s="359"/>
      <c r="AM70" s="360"/>
      <c r="AN70" s="551"/>
      <c r="AO70" s="552"/>
      <c r="AP70" s="552"/>
      <c r="AQ70" s="552"/>
      <c r="AR70" s="552"/>
      <c r="AS70" s="552"/>
      <c r="AT70" s="552"/>
      <c r="AU70" s="552"/>
      <c r="AV70" s="552"/>
      <c r="AW70" s="552"/>
      <c r="AX70" s="552"/>
      <c r="AY70" s="552"/>
      <c r="AZ70" s="552"/>
      <c r="BA70" s="552"/>
      <c r="BB70" s="552"/>
      <c r="BC70" s="552"/>
      <c r="BD70" s="552"/>
      <c r="BE70" s="552"/>
      <c r="BF70" s="552"/>
      <c r="BG70" s="552"/>
      <c r="BH70" s="552"/>
      <c r="BI70" s="552"/>
      <c r="BJ70" s="552"/>
      <c r="BK70" s="552"/>
      <c r="BL70" s="552"/>
      <c r="BM70" s="553"/>
      <c r="BN70" s="201"/>
      <c r="BO70" s="332"/>
      <c r="BP70" s="332"/>
      <c r="BQ70" s="332"/>
    </row>
    <row r="71" spans="3:69" ht="12" customHeight="1" x14ac:dyDescent="0.25">
      <c r="C71" s="402"/>
      <c r="D71" s="366"/>
      <c r="E71" s="370"/>
      <c r="F71" s="370"/>
      <c r="G71" s="370"/>
      <c r="H71" s="370"/>
      <c r="I71" s="370"/>
      <c r="J71" s="370"/>
      <c r="K71" s="370"/>
      <c r="L71" s="370"/>
      <c r="M71" s="370"/>
      <c r="N71" s="370"/>
      <c r="O71" s="370"/>
      <c r="P71" s="370"/>
      <c r="Q71" s="371"/>
      <c r="R71" s="371"/>
      <c r="S71" s="371"/>
      <c r="T71" s="372"/>
      <c r="U71" s="357"/>
      <c r="V71" s="358"/>
      <c r="W71" s="358"/>
      <c r="X71" s="358"/>
      <c r="Y71" s="358"/>
      <c r="Z71" s="358"/>
      <c r="AA71" s="358"/>
      <c r="AB71" s="359"/>
      <c r="AC71" s="359"/>
      <c r="AD71" s="359"/>
      <c r="AE71" s="359"/>
      <c r="AF71" s="359"/>
      <c r="AG71" s="359"/>
      <c r="AH71" s="359"/>
      <c r="AI71" s="359"/>
      <c r="AJ71" s="359"/>
      <c r="AK71" s="359"/>
      <c r="AL71" s="359"/>
      <c r="AM71" s="360"/>
      <c r="AN71" s="551"/>
      <c r="AO71" s="552"/>
      <c r="AP71" s="552"/>
      <c r="AQ71" s="552"/>
      <c r="AR71" s="552"/>
      <c r="AS71" s="552"/>
      <c r="AT71" s="552"/>
      <c r="AU71" s="552"/>
      <c r="AV71" s="552"/>
      <c r="AW71" s="552"/>
      <c r="AX71" s="552"/>
      <c r="AY71" s="552"/>
      <c r="AZ71" s="552"/>
      <c r="BA71" s="552"/>
      <c r="BB71" s="552"/>
      <c r="BC71" s="552"/>
      <c r="BD71" s="552"/>
      <c r="BE71" s="552"/>
      <c r="BF71" s="552"/>
      <c r="BG71" s="552"/>
      <c r="BH71" s="552"/>
      <c r="BI71" s="552"/>
      <c r="BJ71" s="552"/>
      <c r="BK71" s="552"/>
      <c r="BL71" s="552"/>
      <c r="BM71" s="553"/>
      <c r="BN71" s="202"/>
      <c r="BO71" s="332"/>
      <c r="BP71" s="332"/>
      <c r="BQ71" s="332"/>
    </row>
    <row r="72" spans="3:69" ht="12" customHeight="1" x14ac:dyDescent="0.25">
      <c r="C72" s="398"/>
      <c r="D72" s="350"/>
      <c r="E72" s="350"/>
      <c r="F72" s="350"/>
      <c r="G72" s="350"/>
      <c r="H72" s="350"/>
      <c r="I72" s="350"/>
      <c r="J72" s="350"/>
      <c r="K72" s="350"/>
      <c r="L72" s="350"/>
      <c r="M72" s="350"/>
      <c r="N72" s="350"/>
      <c r="O72" s="350"/>
      <c r="P72" s="350"/>
      <c r="Q72" s="350"/>
      <c r="R72" s="350"/>
      <c r="S72" s="350"/>
      <c r="T72" s="372"/>
      <c r="U72" s="357"/>
      <c r="V72" s="358"/>
      <c r="W72" s="358"/>
      <c r="X72" s="358"/>
      <c r="Y72" s="358"/>
      <c r="Z72" s="358"/>
      <c r="AA72" s="358"/>
      <c r="AB72" s="359"/>
      <c r="AC72" s="359"/>
      <c r="AD72" s="359"/>
      <c r="AE72" s="359"/>
      <c r="AF72" s="359"/>
      <c r="AG72" s="359"/>
      <c r="AH72" s="359"/>
      <c r="AI72" s="359"/>
      <c r="AJ72" s="359"/>
      <c r="AK72" s="359"/>
      <c r="AL72" s="359"/>
      <c r="AM72" s="360"/>
      <c r="AN72" s="551"/>
      <c r="AO72" s="552"/>
      <c r="AP72" s="552"/>
      <c r="AQ72" s="552"/>
      <c r="AR72" s="552"/>
      <c r="AS72" s="552"/>
      <c r="AT72" s="552"/>
      <c r="AU72" s="552"/>
      <c r="AV72" s="552"/>
      <c r="AW72" s="552"/>
      <c r="AX72" s="552"/>
      <c r="AY72" s="552"/>
      <c r="AZ72" s="552"/>
      <c r="BA72" s="552"/>
      <c r="BB72" s="552"/>
      <c r="BC72" s="552"/>
      <c r="BD72" s="552"/>
      <c r="BE72" s="552"/>
      <c r="BF72" s="552"/>
      <c r="BG72" s="552"/>
      <c r="BH72" s="552"/>
      <c r="BI72" s="552"/>
      <c r="BJ72" s="552"/>
      <c r="BK72" s="552"/>
      <c r="BL72" s="552"/>
      <c r="BM72" s="553"/>
      <c r="BN72" s="202"/>
      <c r="BO72" s="332"/>
      <c r="BP72" s="332"/>
      <c r="BQ72" s="332"/>
    </row>
    <row r="73" spans="3:69" ht="33" customHeight="1" x14ac:dyDescent="0.25">
      <c r="C73" s="557"/>
      <c r="D73" s="558"/>
      <c r="E73" s="558"/>
      <c r="F73" s="558"/>
      <c r="G73" s="558"/>
      <c r="H73" s="558"/>
      <c r="I73" s="558"/>
      <c r="J73" s="558"/>
      <c r="K73" s="558"/>
      <c r="L73" s="558"/>
      <c r="M73" s="558"/>
      <c r="N73" s="558"/>
      <c r="O73" s="558"/>
      <c r="P73" s="558"/>
      <c r="Q73" s="558"/>
      <c r="R73" s="558"/>
      <c r="S73" s="558"/>
      <c r="T73" s="372"/>
      <c r="U73" s="357"/>
      <c r="V73" s="358"/>
      <c r="W73" s="559"/>
      <c r="X73" s="559"/>
      <c r="Y73" s="559"/>
      <c r="Z73" s="559"/>
      <c r="AA73" s="559"/>
      <c r="AB73" s="559"/>
      <c r="AC73" s="559"/>
      <c r="AD73" s="559"/>
      <c r="AE73" s="559"/>
      <c r="AF73" s="559"/>
      <c r="AG73" s="559"/>
      <c r="AH73" s="559"/>
      <c r="AI73" s="559"/>
      <c r="AJ73" s="559"/>
      <c r="AK73" s="559"/>
      <c r="AL73" s="559"/>
      <c r="AM73" s="360"/>
      <c r="AN73" s="551"/>
      <c r="AO73" s="552"/>
      <c r="AP73" s="552"/>
      <c r="AQ73" s="552"/>
      <c r="AR73" s="552"/>
      <c r="AS73" s="552"/>
      <c r="AT73" s="552"/>
      <c r="AU73" s="552"/>
      <c r="AV73" s="552"/>
      <c r="AW73" s="552"/>
      <c r="AX73" s="552"/>
      <c r="AY73" s="552"/>
      <c r="AZ73" s="552"/>
      <c r="BA73" s="552"/>
      <c r="BB73" s="552"/>
      <c r="BC73" s="552"/>
      <c r="BD73" s="552"/>
      <c r="BE73" s="552"/>
      <c r="BF73" s="552"/>
      <c r="BG73" s="552"/>
      <c r="BH73" s="552"/>
      <c r="BI73" s="552"/>
      <c r="BJ73" s="552"/>
      <c r="BK73" s="552"/>
      <c r="BL73" s="552"/>
      <c r="BM73" s="553"/>
      <c r="BN73" s="202"/>
      <c r="BO73" s="332"/>
      <c r="BP73" s="332"/>
      <c r="BQ73" s="332"/>
    </row>
    <row r="74" spans="3:69" ht="16.5" thickBot="1" x14ac:dyDescent="0.3">
      <c r="C74" s="403" t="s">
        <v>198</v>
      </c>
      <c r="D74" s="404"/>
      <c r="E74" s="405"/>
      <c r="F74" s="405"/>
      <c r="G74" s="405"/>
      <c r="H74" s="405"/>
      <c r="I74" s="405"/>
      <c r="J74" s="405"/>
      <c r="K74" s="405"/>
      <c r="L74" s="405"/>
      <c r="M74" s="406"/>
      <c r="N74" s="406"/>
      <c r="O74" s="561"/>
      <c r="P74" s="562"/>
      <c r="Q74" s="562"/>
      <c r="R74" s="562"/>
      <c r="S74" s="562"/>
      <c r="T74" s="407"/>
      <c r="U74" s="408"/>
      <c r="V74" s="409"/>
      <c r="W74" s="560"/>
      <c r="X74" s="560"/>
      <c r="Y74" s="560"/>
      <c r="Z74" s="560"/>
      <c r="AA74" s="560"/>
      <c r="AB74" s="560"/>
      <c r="AC74" s="560"/>
      <c r="AD74" s="560"/>
      <c r="AE74" s="560"/>
      <c r="AF74" s="560"/>
      <c r="AG74" s="560"/>
      <c r="AH74" s="560"/>
      <c r="AI74" s="560"/>
      <c r="AJ74" s="560"/>
      <c r="AK74" s="560"/>
      <c r="AL74" s="560"/>
      <c r="AM74" s="410"/>
      <c r="AN74" s="554"/>
      <c r="AO74" s="555"/>
      <c r="AP74" s="555"/>
      <c r="AQ74" s="555"/>
      <c r="AR74" s="555"/>
      <c r="AS74" s="555"/>
      <c r="AT74" s="555"/>
      <c r="AU74" s="555"/>
      <c r="AV74" s="555"/>
      <c r="AW74" s="555"/>
      <c r="AX74" s="555"/>
      <c r="AY74" s="555"/>
      <c r="AZ74" s="555"/>
      <c r="BA74" s="555"/>
      <c r="BB74" s="555"/>
      <c r="BC74" s="555"/>
      <c r="BD74" s="555"/>
      <c r="BE74" s="555"/>
      <c r="BF74" s="555"/>
      <c r="BG74" s="555"/>
      <c r="BH74" s="555"/>
      <c r="BI74" s="555"/>
      <c r="BJ74" s="555"/>
      <c r="BK74" s="555"/>
      <c r="BL74" s="555"/>
      <c r="BM74" s="556"/>
      <c r="BN74" s="202"/>
      <c r="BO74" s="332"/>
      <c r="BP74" s="332"/>
      <c r="BQ74" s="332"/>
    </row>
    <row r="75" spans="3:69" ht="12" customHeight="1" thickTop="1" x14ac:dyDescent="0.25">
      <c r="C75" s="373"/>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374"/>
      <c r="AZ75" s="374"/>
      <c r="BA75" s="374"/>
      <c r="BB75" s="374"/>
      <c r="BC75" s="374"/>
      <c r="BD75" s="374"/>
      <c r="BE75" s="374"/>
      <c r="BF75" s="374"/>
      <c r="BG75" s="374"/>
      <c r="BH75" s="374"/>
      <c r="BI75" s="374"/>
      <c r="BJ75" s="374"/>
      <c r="BK75" s="374"/>
      <c r="BL75" s="374"/>
      <c r="BM75" s="374"/>
      <c r="BN75" s="202"/>
      <c r="BO75" s="332"/>
      <c r="BP75" s="332"/>
      <c r="BQ75" s="332"/>
    </row>
    <row r="76" spans="3:69" ht="12" customHeight="1" x14ac:dyDescent="0.25">
      <c r="C76" s="234"/>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375"/>
      <c r="AD76" s="375"/>
      <c r="AE76" s="375"/>
      <c r="AF76" s="375"/>
      <c r="AG76" s="225"/>
      <c r="AH76" s="225"/>
      <c r="AI76" s="225"/>
      <c r="AJ76" s="225"/>
      <c r="AK76" s="225"/>
      <c r="AL76" s="225"/>
      <c r="AM76" s="225"/>
      <c r="AN76" s="225"/>
      <c r="AO76" s="225"/>
      <c r="AP76" s="225"/>
      <c r="AQ76" s="225"/>
      <c r="AR76" s="225"/>
      <c r="AS76" s="225"/>
      <c r="AT76" s="225"/>
      <c r="AU76" s="225"/>
      <c r="AV76" s="225"/>
      <c r="AW76" s="225"/>
      <c r="AX76" s="225"/>
      <c r="AY76" s="374"/>
      <c r="AZ76" s="374"/>
      <c r="BA76" s="374"/>
      <c r="BB76" s="374"/>
      <c r="BC76" s="374"/>
      <c r="BD76" s="374"/>
      <c r="BE76" s="374"/>
      <c r="BF76" s="374"/>
      <c r="BG76" s="374"/>
      <c r="BH76" s="374"/>
      <c r="BI76" s="374"/>
      <c r="BJ76" s="374"/>
      <c r="BK76" s="374"/>
      <c r="BL76" s="374"/>
      <c r="BM76" s="374"/>
      <c r="BN76" s="202"/>
      <c r="BO76" s="332"/>
      <c r="BP76" s="332"/>
      <c r="BQ76" s="332"/>
    </row>
    <row r="77" spans="3:69" ht="12" customHeight="1" x14ac:dyDescent="0.25">
      <c r="C77" s="376"/>
      <c r="D77" s="374"/>
      <c r="E77" s="374"/>
      <c r="F77" s="374"/>
      <c r="G77" s="374"/>
      <c r="H77" s="374"/>
      <c r="I77" s="374"/>
      <c r="J77" s="374"/>
      <c r="K77" s="374"/>
      <c r="L77" s="374"/>
      <c r="M77" s="374"/>
      <c r="N77" s="374"/>
      <c r="O77" s="374"/>
      <c r="P77" s="374"/>
      <c r="Q77" s="374"/>
      <c r="R77" s="374"/>
      <c r="S77" s="374"/>
      <c r="T77" s="225"/>
      <c r="U77" s="225"/>
      <c r="V77" s="225"/>
      <c r="W77" s="225"/>
      <c r="X77" s="225"/>
      <c r="Y77" s="225"/>
      <c r="Z77" s="225"/>
      <c r="AA77" s="225"/>
      <c r="AB77" s="225"/>
      <c r="AC77" s="375"/>
      <c r="AD77" s="375"/>
      <c r="AE77" s="375"/>
      <c r="AF77" s="375"/>
      <c r="AG77" s="225"/>
      <c r="AH77" s="225"/>
      <c r="AI77" s="225"/>
      <c r="AJ77" s="225"/>
      <c r="AK77" s="225"/>
      <c r="AL77" s="225"/>
      <c r="AM77" s="225"/>
      <c r="AN77" s="225"/>
      <c r="AO77" s="225"/>
      <c r="AP77" s="225"/>
      <c r="AQ77" s="225"/>
      <c r="AR77" s="225"/>
      <c r="AS77" s="225"/>
      <c r="AT77" s="225"/>
      <c r="AU77" s="225"/>
      <c r="AV77" s="225"/>
      <c r="AW77" s="225"/>
      <c r="AX77" s="225"/>
      <c r="AY77" s="374"/>
      <c r="AZ77" s="374"/>
      <c r="BA77" s="374"/>
      <c r="BB77" s="374"/>
      <c r="BC77" s="374"/>
      <c r="BD77" s="374"/>
      <c r="BE77" s="374"/>
      <c r="BF77" s="374"/>
      <c r="BG77" s="374"/>
      <c r="BH77" s="374"/>
      <c r="BI77" s="374"/>
      <c r="BJ77" s="374"/>
      <c r="BK77" s="374"/>
      <c r="BL77" s="374"/>
      <c r="BM77" s="374"/>
      <c r="BN77" s="202"/>
      <c r="BO77" s="332"/>
      <c r="BP77" s="332"/>
      <c r="BQ77" s="332"/>
    </row>
    <row r="78" spans="3:69" ht="12" customHeight="1" x14ac:dyDescent="0.25">
      <c r="C78" s="376"/>
      <c r="D78" s="374"/>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7"/>
      <c r="AD78" s="377"/>
      <c r="AE78" s="377"/>
      <c r="AF78" s="377"/>
      <c r="AG78" s="374"/>
      <c r="AH78" s="374"/>
      <c r="AI78" s="374"/>
      <c r="AJ78" s="374"/>
      <c r="AK78" s="374"/>
      <c r="AL78" s="374"/>
      <c r="AM78" s="374"/>
      <c r="AN78" s="374"/>
      <c r="AO78" s="374"/>
      <c r="AP78" s="374"/>
      <c r="AQ78" s="374"/>
      <c r="AR78" s="374"/>
      <c r="AS78" s="374"/>
      <c r="AT78" s="374"/>
      <c r="AU78" s="374"/>
      <c r="AV78" s="374"/>
      <c r="AW78" s="374"/>
      <c r="AX78" s="374"/>
      <c r="AY78" s="374"/>
      <c r="AZ78" s="374"/>
      <c r="BA78" s="374"/>
      <c r="BB78" s="374"/>
      <c r="BC78" s="374"/>
      <c r="BD78" s="374"/>
      <c r="BE78" s="374"/>
      <c r="BF78" s="374"/>
      <c r="BG78" s="374"/>
      <c r="BH78" s="374"/>
      <c r="BI78" s="374"/>
      <c r="BJ78" s="374"/>
      <c r="BK78" s="374"/>
      <c r="BL78" s="374"/>
      <c r="BM78" s="374"/>
      <c r="BN78" s="202"/>
      <c r="BO78" s="332"/>
      <c r="BP78" s="332"/>
      <c r="BQ78" s="332"/>
    </row>
    <row r="79" spans="3:69" ht="12" customHeight="1" x14ac:dyDescent="0.25">
      <c r="C79" s="376"/>
      <c r="D79" s="374"/>
      <c r="E79" s="374"/>
      <c r="F79" s="374"/>
      <c r="G79" s="374"/>
      <c r="H79" s="374"/>
      <c r="I79" s="374"/>
      <c r="J79" s="374"/>
      <c r="K79" s="374"/>
      <c r="L79" s="374"/>
      <c r="M79" s="374"/>
      <c r="N79" s="374"/>
      <c r="O79" s="374"/>
      <c r="P79" s="374"/>
      <c r="Q79" s="374"/>
      <c r="R79" s="374"/>
      <c r="S79" s="374"/>
      <c r="T79" s="374"/>
      <c r="U79" s="374"/>
      <c r="V79" s="374"/>
      <c r="W79" s="374"/>
      <c r="X79" s="374"/>
      <c r="Y79" s="374"/>
      <c r="Z79" s="374"/>
      <c r="AA79" s="374"/>
      <c r="AB79" s="374"/>
      <c r="AC79" s="377"/>
      <c r="AD79" s="377"/>
      <c r="AE79" s="377"/>
      <c r="AF79" s="377"/>
      <c r="AG79" s="374"/>
      <c r="AH79" s="374"/>
      <c r="AI79" s="374"/>
      <c r="AJ79" s="374"/>
      <c r="AK79" s="374"/>
      <c r="AL79" s="374"/>
      <c r="AM79" s="374"/>
      <c r="AN79" s="374"/>
      <c r="AO79" s="374"/>
      <c r="AP79" s="374"/>
      <c r="AQ79" s="374"/>
      <c r="AR79" s="374"/>
      <c r="AS79" s="374"/>
      <c r="AT79" s="374"/>
      <c r="AU79" s="374"/>
      <c r="AV79" s="374"/>
      <c r="AW79" s="374"/>
      <c r="AX79" s="374"/>
      <c r="AY79" s="374"/>
      <c r="AZ79" s="374"/>
      <c r="BA79" s="374"/>
      <c r="BB79" s="374"/>
      <c r="BC79" s="374"/>
      <c r="BD79" s="374"/>
      <c r="BE79" s="374"/>
      <c r="BF79" s="374"/>
      <c r="BG79" s="374"/>
      <c r="BH79" s="374"/>
      <c r="BI79" s="374"/>
      <c r="BJ79" s="374"/>
      <c r="BK79" s="374"/>
      <c r="BL79" s="374"/>
      <c r="BM79" s="374"/>
      <c r="BN79" s="202"/>
      <c r="BO79" s="332"/>
      <c r="BP79" s="332"/>
      <c r="BQ79" s="332"/>
    </row>
    <row r="80" spans="3:69" ht="12" customHeight="1" x14ac:dyDescent="0.25">
      <c r="C80" s="376"/>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7"/>
      <c r="AD80" s="377"/>
      <c r="AE80" s="377"/>
      <c r="AF80" s="377"/>
      <c r="AG80" s="374"/>
      <c r="AH80" s="374"/>
      <c r="AI80" s="374"/>
      <c r="AJ80" s="374"/>
      <c r="AK80" s="374"/>
      <c r="AL80" s="374"/>
      <c r="AM80" s="374"/>
      <c r="AN80" s="374"/>
      <c r="AO80" s="374"/>
      <c r="AP80" s="374"/>
      <c r="AQ80" s="374"/>
      <c r="AR80" s="374"/>
      <c r="AS80" s="374"/>
      <c r="AT80" s="374"/>
      <c r="AU80" s="374"/>
      <c r="AV80" s="374"/>
      <c r="AW80" s="374"/>
      <c r="AX80" s="374"/>
      <c r="AY80" s="374"/>
      <c r="AZ80" s="374"/>
      <c r="BA80" s="374"/>
      <c r="BB80" s="374"/>
      <c r="BC80" s="374"/>
      <c r="BD80" s="374"/>
      <c r="BE80" s="374"/>
      <c r="BF80" s="374"/>
      <c r="BG80" s="374"/>
      <c r="BH80" s="374"/>
      <c r="BI80" s="374"/>
      <c r="BJ80" s="374"/>
      <c r="BK80" s="374"/>
      <c r="BL80" s="374"/>
      <c r="BM80" s="374"/>
      <c r="BN80" s="202"/>
      <c r="BO80" s="332"/>
      <c r="BP80" s="332"/>
      <c r="BQ80" s="332"/>
    </row>
    <row r="81" spans="3:69" ht="12" customHeight="1" x14ac:dyDescent="0.25">
      <c r="C81" s="376"/>
      <c r="D81" s="374"/>
      <c r="E81" s="374"/>
      <c r="F81" s="374"/>
      <c r="G81" s="374"/>
      <c r="H81" s="374"/>
      <c r="I81" s="374"/>
      <c r="J81" s="374"/>
      <c r="K81" s="374"/>
      <c r="L81" s="374"/>
      <c r="M81" s="374"/>
      <c r="N81" s="374"/>
      <c r="O81" s="374"/>
      <c r="P81" s="374"/>
      <c r="Q81" s="374"/>
      <c r="R81" s="374"/>
      <c r="S81" s="374"/>
      <c r="T81" s="374"/>
      <c r="U81" s="374"/>
      <c r="V81" s="374"/>
      <c r="W81" s="374"/>
      <c r="X81" s="374"/>
      <c r="Y81" s="374"/>
      <c r="Z81" s="374"/>
      <c r="AA81" s="374"/>
      <c r="AB81" s="374"/>
      <c r="AC81" s="377"/>
      <c r="AD81" s="377"/>
      <c r="AE81" s="377"/>
      <c r="AF81" s="377"/>
      <c r="AG81" s="374"/>
      <c r="AH81" s="374"/>
      <c r="AI81" s="374"/>
      <c r="AJ81" s="374"/>
      <c r="AK81" s="374"/>
      <c r="AL81" s="374"/>
      <c r="AM81" s="374"/>
      <c r="AN81" s="374"/>
      <c r="AO81" s="374"/>
      <c r="AP81" s="374"/>
      <c r="AQ81" s="374"/>
      <c r="AR81" s="374"/>
      <c r="AS81" s="374"/>
      <c r="AT81" s="374"/>
      <c r="AU81" s="374"/>
      <c r="AV81" s="374"/>
      <c r="AW81" s="374"/>
      <c r="AX81" s="374"/>
      <c r="AY81" s="374"/>
      <c r="AZ81" s="374"/>
      <c r="BA81" s="374"/>
      <c r="BB81" s="374"/>
      <c r="BC81" s="374"/>
      <c r="BD81" s="374"/>
      <c r="BE81" s="374"/>
      <c r="BF81" s="374"/>
      <c r="BG81" s="374"/>
      <c r="BH81" s="374"/>
      <c r="BI81" s="374"/>
      <c r="BJ81" s="374"/>
      <c r="BK81" s="374"/>
      <c r="BL81" s="374"/>
      <c r="BM81" s="374"/>
      <c r="BN81" s="202"/>
      <c r="BO81" s="332"/>
      <c r="BP81" s="332"/>
      <c r="BQ81" s="332"/>
    </row>
    <row r="82" spans="3:69" ht="12" customHeight="1" x14ac:dyDescent="0.25">
      <c r="T82" s="374"/>
      <c r="U82" s="374"/>
      <c r="V82" s="374"/>
      <c r="W82" s="374"/>
      <c r="X82" s="374"/>
      <c r="Y82" s="374"/>
      <c r="Z82" s="374"/>
      <c r="AA82" s="374"/>
      <c r="AB82" s="374"/>
      <c r="AC82" s="377"/>
      <c r="AD82" s="377"/>
      <c r="AE82" s="377"/>
      <c r="AF82" s="377"/>
      <c r="AG82" s="374"/>
      <c r="AH82" s="374"/>
      <c r="AI82" s="374"/>
      <c r="AJ82" s="374"/>
      <c r="AK82" s="374"/>
      <c r="AL82" s="374"/>
      <c r="AM82" s="374"/>
      <c r="AN82" s="374"/>
      <c r="AO82" s="374"/>
      <c r="AP82" s="374"/>
      <c r="AQ82" s="374"/>
      <c r="AR82" s="374"/>
      <c r="AS82" s="374"/>
      <c r="AT82" s="374"/>
      <c r="AU82" s="374"/>
      <c r="AV82" s="374"/>
      <c r="AW82" s="374"/>
      <c r="AX82" s="374"/>
      <c r="AY82" s="374"/>
      <c r="AZ82" s="374"/>
      <c r="BA82" s="374"/>
      <c r="BB82" s="374"/>
      <c r="BC82" s="374"/>
      <c r="BD82" s="374"/>
      <c r="BE82" s="374"/>
      <c r="BF82" s="374"/>
      <c r="BG82" s="374"/>
      <c r="BH82" s="374"/>
      <c r="BI82" s="374"/>
      <c r="BJ82" s="374"/>
      <c r="BK82" s="374"/>
      <c r="BL82" s="374"/>
      <c r="BM82" s="374"/>
    </row>
  </sheetData>
  <mergeCells count="232">
    <mergeCell ref="E9:F9"/>
    <mergeCell ref="G9:H9"/>
    <mergeCell ref="I9:J9"/>
    <mergeCell ref="K9:L9"/>
    <mergeCell ref="M12:AA12"/>
    <mergeCell ref="P4:AP7"/>
    <mergeCell ref="AS4:BA7"/>
    <mergeCell ref="BB4:BM7"/>
    <mergeCell ref="AM21:AU21"/>
    <mergeCell ref="AV21:BF21"/>
    <mergeCell ref="C23:G23"/>
    <mergeCell ref="H23:L23"/>
    <mergeCell ref="N23:R23"/>
    <mergeCell ref="W23:Z23"/>
    <mergeCell ref="AA23:AM23"/>
    <mergeCell ref="AO23:AR23"/>
    <mergeCell ref="AU23:BA23"/>
    <mergeCell ref="BB23:BM23"/>
    <mergeCell ref="C19:D21"/>
    <mergeCell ref="T19:Z19"/>
    <mergeCell ref="AA19:AL19"/>
    <mergeCell ref="AM19:AU19"/>
    <mergeCell ref="AV19:BF19"/>
    <mergeCell ref="BG19:BL19"/>
    <mergeCell ref="BH20:BM21"/>
    <mergeCell ref="E21:R21"/>
    <mergeCell ref="T21:Z21"/>
    <mergeCell ref="AA21:AL21"/>
    <mergeCell ref="D29:P29"/>
    <mergeCell ref="R29:Z29"/>
    <mergeCell ref="AB29:AO29"/>
    <mergeCell ref="AQ29:AY29"/>
    <mergeCell ref="BA29:BM29"/>
    <mergeCell ref="D30:P30"/>
    <mergeCell ref="Q30:AY30"/>
    <mergeCell ref="BA30:BM30"/>
    <mergeCell ref="C25:H25"/>
    <mergeCell ref="Q25:Y25"/>
    <mergeCell ref="AG25:AO25"/>
    <mergeCell ref="BA25:BM25"/>
    <mergeCell ref="C28:C47"/>
    <mergeCell ref="D28:P28"/>
    <mergeCell ref="Q28:Z28"/>
    <mergeCell ref="AA28:AO28"/>
    <mergeCell ref="AP28:AY28"/>
    <mergeCell ref="AZ28:BM28"/>
    <mergeCell ref="D31:P31"/>
    <mergeCell ref="R31:Z31"/>
    <mergeCell ref="AB31:AO31"/>
    <mergeCell ref="AQ31:AY31"/>
    <mergeCell ref="BA31:BM31"/>
    <mergeCell ref="D32:P32"/>
    <mergeCell ref="Q32:Z32"/>
    <mergeCell ref="AB32:AO32"/>
    <mergeCell ref="AQ32:AY32"/>
    <mergeCell ref="BA32:BM32"/>
    <mergeCell ref="D33:P33"/>
    <mergeCell ref="R33:Z33"/>
    <mergeCell ref="AB33:AO33"/>
    <mergeCell ref="AQ33:AY33"/>
    <mergeCell ref="BA33:BM33"/>
    <mergeCell ref="D34:P34"/>
    <mergeCell ref="Q34:AO34"/>
    <mergeCell ref="AQ34:AY34"/>
    <mergeCell ref="BA34:BM34"/>
    <mergeCell ref="BA36:BM36"/>
    <mergeCell ref="E37:P37"/>
    <mergeCell ref="R37:Z37"/>
    <mergeCell ref="AB37:AO37"/>
    <mergeCell ref="AQ37:AY37"/>
    <mergeCell ref="BA37:BM37"/>
    <mergeCell ref="D35:D37"/>
    <mergeCell ref="E35:P35"/>
    <mergeCell ref="R35:Z35"/>
    <mergeCell ref="AB35:AO35"/>
    <mergeCell ref="AQ35:AY35"/>
    <mergeCell ref="BA35:BM35"/>
    <mergeCell ref="E36:P36"/>
    <mergeCell ref="R36:Z36"/>
    <mergeCell ref="AB36:AO36"/>
    <mergeCell ref="AQ36:AY36"/>
    <mergeCell ref="BA39:BM39"/>
    <mergeCell ref="E40:P40"/>
    <mergeCell ref="R40:Z40"/>
    <mergeCell ref="AB40:AO40"/>
    <mergeCell ref="AQ40:AY40"/>
    <mergeCell ref="BA40:BM40"/>
    <mergeCell ref="D38:D40"/>
    <mergeCell ref="E38:P38"/>
    <mergeCell ref="R38:Z38"/>
    <mergeCell ref="AB38:AO38"/>
    <mergeCell ref="AQ38:AY38"/>
    <mergeCell ref="BA38:BM38"/>
    <mergeCell ref="E39:P39"/>
    <mergeCell ref="R39:Z39"/>
    <mergeCell ref="AB39:AO39"/>
    <mergeCell ref="AQ39:AY39"/>
    <mergeCell ref="D41:P41"/>
    <mergeCell ref="R41:Z41"/>
    <mergeCell ref="AB41:AO41"/>
    <mergeCell ref="AQ41:AY41"/>
    <mergeCell ref="BA41:BM41"/>
    <mergeCell ref="D42:P42"/>
    <mergeCell ref="Q42:Z42"/>
    <mergeCell ref="AB42:AO42"/>
    <mergeCell ref="AQ42:AY42"/>
    <mergeCell ref="BA42:BM42"/>
    <mergeCell ref="D43:P43"/>
    <mergeCell ref="Q43:Z43"/>
    <mergeCell ref="AB43:AO43"/>
    <mergeCell ref="AQ43:AY43"/>
    <mergeCell ref="BA43:BM43"/>
    <mergeCell ref="D44:P44"/>
    <mergeCell ref="Q44:Z44"/>
    <mergeCell ref="AB44:AO44"/>
    <mergeCell ref="AQ44:AY44"/>
    <mergeCell ref="BA44:BM44"/>
    <mergeCell ref="D45:P45"/>
    <mergeCell ref="R45:Z45"/>
    <mergeCell ref="AB45:AO45"/>
    <mergeCell ref="AQ45:AY45"/>
    <mergeCell ref="BA45:BM45"/>
    <mergeCell ref="D46:F46"/>
    <mergeCell ref="H46:O46"/>
    <mergeCell ref="P46:S46"/>
    <mergeCell ref="U46:AC46"/>
    <mergeCell ref="AE46:AN46"/>
    <mergeCell ref="AP46:AT46"/>
    <mergeCell ref="AU46:AX46"/>
    <mergeCell ref="AZ46:BM46"/>
    <mergeCell ref="D47:F47"/>
    <mergeCell ref="H47:O47"/>
    <mergeCell ref="P47:S47"/>
    <mergeCell ref="U47:AB47"/>
    <mergeCell ref="AE47:AN47"/>
    <mergeCell ref="AP47:AT47"/>
    <mergeCell ref="AU47:AX47"/>
    <mergeCell ref="AZ47:BM47"/>
    <mergeCell ref="C48:D52"/>
    <mergeCell ref="E48:W48"/>
    <mergeCell ref="Y48:AH48"/>
    <mergeCell ref="AI48:AY48"/>
    <mergeCell ref="BA48:BM48"/>
    <mergeCell ref="E49:W49"/>
    <mergeCell ref="Y49:AH49"/>
    <mergeCell ref="AI49:AJ64"/>
    <mergeCell ref="AK49:AM54"/>
    <mergeCell ref="E51:W51"/>
    <mergeCell ref="Y51:AH51"/>
    <mergeCell ref="AN51:AY51"/>
    <mergeCell ref="BA51:BM51"/>
    <mergeCell ref="E52:W52"/>
    <mergeCell ref="Y52:AH52"/>
    <mergeCell ref="AN52:AY52"/>
    <mergeCell ref="BA52:BM52"/>
    <mergeCell ref="AN49:AY49"/>
    <mergeCell ref="BA49:BM49"/>
    <mergeCell ref="E50:W50"/>
    <mergeCell ref="Y50:AH50"/>
    <mergeCell ref="AN50:AY50"/>
    <mergeCell ref="BA50:BM50"/>
    <mergeCell ref="Y55:AH55"/>
    <mergeCell ref="AK55:AM56"/>
    <mergeCell ref="AN55:AQ55"/>
    <mergeCell ref="AS55:AX55"/>
    <mergeCell ref="AY55:AZ55"/>
    <mergeCell ref="BB55:BM55"/>
    <mergeCell ref="C53:D59"/>
    <mergeCell ref="E53:W53"/>
    <mergeCell ref="Y53:AH53"/>
    <mergeCell ref="AN53:AY53"/>
    <mergeCell ref="BA53:BM53"/>
    <mergeCell ref="E54:W54"/>
    <mergeCell ref="Y54:AH54"/>
    <mergeCell ref="AN54:AY54"/>
    <mergeCell ref="BA54:BM54"/>
    <mergeCell ref="E55:W55"/>
    <mergeCell ref="E57:W57"/>
    <mergeCell ref="Y57:AH57"/>
    <mergeCell ref="AK57:AY57"/>
    <mergeCell ref="BA57:BM57"/>
    <mergeCell ref="E58:W58"/>
    <mergeCell ref="Y58:AH58"/>
    <mergeCell ref="AK58:AY58"/>
    <mergeCell ref="BA58:BM58"/>
    <mergeCell ref="E56:W56"/>
    <mergeCell ref="Y56:AH56"/>
    <mergeCell ref="AN56:AQ56"/>
    <mergeCell ref="AS56:AX56"/>
    <mergeCell ref="AY56:AZ56"/>
    <mergeCell ref="BB56:BM56"/>
    <mergeCell ref="E59:W59"/>
    <mergeCell ref="Y59:AH59"/>
    <mergeCell ref="AK59:AY59"/>
    <mergeCell ref="BA59:BM59"/>
    <mergeCell ref="C60:D64"/>
    <mergeCell ref="E60:W60"/>
    <mergeCell ref="Y60:AH60"/>
    <mergeCell ref="AK60:AY60"/>
    <mergeCell ref="BA60:BM60"/>
    <mergeCell ref="E61:W61"/>
    <mergeCell ref="E63:W63"/>
    <mergeCell ref="Y63:AH63"/>
    <mergeCell ref="AK63:AY63"/>
    <mergeCell ref="BA63:BM63"/>
    <mergeCell ref="E64:W64"/>
    <mergeCell ref="Y64:AH64"/>
    <mergeCell ref="AK64:AY64"/>
    <mergeCell ref="BA64:BM64"/>
    <mergeCell ref="Y61:AH61"/>
    <mergeCell ref="AK61:AY61"/>
    <mergeCell ref="BA61:BM61"/>
    <mergeCell ref="E62:W62"/>
    <mergeCell ref="Y62:AH62"/>
    <mergeCell ref="AK62:AY62"/>
    <mergeCell ref="BA62:BM62"/>
    <mergeCell ref="AN69:BM74"/>
    <mergeCell ref="C73:S73"/>
    <mergeCell ref="W73:AL74"/>
    <mergeCell ref="O74:S74"/>
    <mergeCell ref="AU65:AY65"/>
    <mergeCell ref="BA65:BM65"/>
    <mergeCell ref="M66:S67"/>
    <mergeCell ref="U66:AM67"/>
    <mergeCell ref="BA66:BB66"/>
    <mergeCell ref="AW67:BJ67"/>
    <mergeCell ref="C65:K65"/>
    <mergeCell ref="M65:R65"/>
    <mergeCell ref="S65:W65"/>
    <mergeCell ref="Y65:AF65"/>
    <mergeCell ref="AG65:AM65"/>
    <mergeCell ref="AO65:AT65"/>
  </mergeCells>
  <conditionalFormatting sqref="C3:BN3 I25:Z25 AF25:BA25 C27:AB27 Q29:Z29 D31:Z31 D32:P32 D33 AP29:BA29 AZ30 AP31:AZ34 D41:Z41 D45:Z45 D42 R36:Z37 Q35:Q37 AP41:BA41 AP42:AZ45 C60 D46 AP46 T46:AC46 AC47 T47:U47 AO47:AP47 E63:X64 E60:Y60 AN49:AN50 AZ48:BM54 AI48 AI49:AM54 C48:Y59 X61:Y62 AR55:AS56 AK55 AK57:AK64 C65 L65:M65 S65 X65:Y65 AU65 AG65 AN65:AO65 AZ57:BM65 C66:M66 T66:BN67 C67:L67 C68:BN69 C71:BN71 C73:BN75 C70:L70 N70:BN70 D72:BN72 E13:AC14 E4:P4 E5:O7 AQ5:AR7 AQ4:AS4 C23 H23 N23 Z15:AC22 S23:T23 W8:AF9 W23 AA23:AM23 BB23 BB15:BL19 AX15:BA21 AG8:BL10 AG15:AW22 AG11:AT14 BH11:BL14 GI25:GI36 GL25:GL36 HW25:IG36 HB25:HQ36 GU25:GX36 BN25:BN47 E15:Y20 C13:C15 C16:D21 C8:V8 C4:D7 AD11:AF21 C11:AC12 BB4 BN4:BN23 E21 S21:Y21 M22:Q22 BB22:BL22 BB20:BH20 BB21:BG21 Q33:Z33 G46:H47 AY46:AZ47 AI55:AJ63 BA55:BB56 BB24:BL24 M24:Q24 Z24:AC24 AG24:AW24 U10:AF10 C9:T10">
    <cfRule type="expression" dxfId="100" priority="80">
      <formula>#REF!=2</formula>
    </cfRule>
  </conditionalFormatting>
  <conditionalFormatting sqref="C25">
    <cfRule type="expression" dxfId="99" priority="78">
      <formula>#REF!=2</formula>
    </cfRule>
  </conditionalFormatting>
  <conditionalFormatting sqref="H23 GI25:GI36">
    <cfRule type="expression" dxfId="98" priority="81">
      <formula>$F$27&gt;0</formula>
    </cfRule>
    <cfRule type="expression" dxfId="97" priority="82">
      <formula>$E$27&gt;0</formula>
    </cfRule>
  </conditionalFormatting>
  <conditionalFormatting sqref="D29:P29">
    <cfRule type="expression" dxfId="96" priority="77">
      <formula>#REF!=2</formula>
    </cfRule>
  </conditionalFormatting>
  <conditionalFormatting sqref="D30:P30">
    <cfRule type="expression" dxfId="95" priority="76">
      <formula>#REF!=2</formula>
    </cfRule>
  </conditionalFormatting>
  <conditionalFormatting sqref="D34">
    <cfRule type="expression" dxfId="94" priority="75">
      <formula>#REF!=2</formula>
    </cfRule>
  </conditionalFormatting>
  <conditionalFormatting sqref="BA34">
    <cfRule type="expression" dxfId="93" priority="70">
      <formula>#REF!=2</formula>
    </cfRule>
  </conditionalFormatting>
  <conditionalFormatting sqref="BA30">
    <cfRule type="expression" dxfId="92" priority="74">
      <formula>#REF!=2</formula>
    </cfRule>
  </conditionalFormatting>
  <conditionalFormatting sqref="BA31">
    <cfRule type="expression" dxfId="91" priority="73">
      <formula>#REF!=2</formula>
    </cfRule>
  </conditionalFormatting>
  <conditionalFormatting sqref="BA32">
    <cfRule type="expression" dxfId="90" priority="72">
      <formula>#REF!=2</formula>
    </cfRule>
  </conditionalFormatting>
  <conditionalFormatting sqref="BA33">
    <cfRule type="expression" dxfId="89" priority="71">
      <formula>#REF!=2</formula>
    </cfRule>
  </conditionalFormatting>
  <conditionalFormatting sqref="D35">
    <cfRule type="expression" dxfId="88" priority="69">
      <formula>#REF!=2</formula>
    </cfRule>
  </conditionalFormatting>
  <conditionalFormatting sqref="D38">
    <cfRule type="expression" dxfId="87" priority="68">
      <formula>#REF!=2</formula>
    </cfRule>
  </conditionalFormatting>
  <conditionalFormatting sqref="Q38:Z38">
    <cfRule type="expression" dxfId="86" priority="67">
      <formula>#REF!=2</formula>
    </cfRule>
  </conditionalFormatting>
  <conditionalFormatting sqref="Q39:Z39">
    <cfRule type="expression" dxfId="85" priority="66">
      <formula>#REF!=2</formula>
    </cfRule>
  </conditionalFormatting>
  <conditionalFormatting sqref="Q40:Z40">
    <cfRule type="expression" dxfId="84" priority="65">
      <formula>#REF!=2</formula>
    </cfRule>
  </conditionalFormatting>
  <conditionalFormatting sqref="R35:Z35">
    <cfRule type="expression" dxfId="83" priority="64">
      <formula>#REF!=2</formula>
    </cfRule>
  </conditionalFormatting>
  <conditionalFormatting sqref="D43">
    <cfRule type="expression" dxfId="82" priority="63">
      <formula>#REF!=2</formula>
    </cfRule>
  </conditionalFormatting>
  <conditionalFormatting sqref="D44">
    <cfRule type="expression" dxfId="81" priority="62">
      <formula>#REF!=2</formula>
    </cfRule>
  </conditionalFormatting>
  <conditionalFormatting sqref="AA29:AB29">
    <cfRule type="expression" dxfId="80" priority="61">
      <formula>#REF!=2</formula>
    </cfRule>
  </conditionalFormatting>
  <conditionalFormatting sqref="AA31:AB31">
    <cfRule type="expression" dxfId="79" priority="60">
      <formula>#REF!=2</formula>
    </cfRule>
  </conditionalFormatting>
  <conditionalFormatting sqref="AA32:AB32">
    <cfRule type="expression" dxfId="78" priority="59">
      <formula>#REF!=2</formula>
    </cfRule>
  </conditionalFormatting>
  <conditionalFormatting sqref="AA33:AB33">
    <cfRule type="expression" dxfId="77" priority="58">
      <formula>#REF!=2</formula>
    </cfRule>
  </conditionalFormatting>
  <conditionalFormatting sqref="AA35:AB35">
    <cfRule type="expression" dxfId="76" priority="57">
      <formula>#REF!=2</formula>
    </cfRule>
  </conditionalFormatting>
  <conditionalFormatting sqref="AA36:AB36">
    <cfRule type="expression" dxfId="75" priority="56">
      <formula>#REF!=2</formula>
    </cfRule>
  </conditionalFormatting>
  <conditionalFormatting sqref="AA37:AB37">
    <cfRule type="expression" dxfId="74" priority="55">
      <formula>#REF!=2</formula>
    </cfRule>
  </conditionalFormatting>
  <conditionalFormatting sqref="AA38:AB38">
    <cfRule type="expression" dxfId="73" priority="54">
      <formula>#REF!=2</formula>
    </cfRule>
  </conditionalFormatting>
  <conditionalFormatting sqref="AA39:AB39">
    <cfRule type="expression" dxfId="72" priority="53">
      <formula>#REF!=2</formula>
    </cfRule>
  </conditionalFormatting>
  <conditionalFormatting sqref="AA40:AB40">
    <cfRule type="expression" dxfId="71" priority="52">
      <formula>#REF!=2</formula>
    </cfRule>
  </conditionalFormatting>
  <conditionalFormatting sqref="AA41:AB41">
    <cfRule type="expression" dxfId="70" priority="51">
      <formula>#REF!=2</formula>
    </cfRule>
  </conditionalFormatting>
  <conditionalFormatting sqref="AA42:AB42">
    <cfRule type="expression" dxfId="69" priority="50">
      <formula>#REF!=2</formula>
    </cfRule>
  </conditionalFormatting>
  <conditionalFormatting sqref="AA44:AB44">
    <cfRule type="expression" dxfId="68" priority="49">
      <formula>#REF!=2</formula>
    </cfRule>
  </conditionalFormatting>
  <conditionalFormatting sqref="AA43:AB43">
    <cfRule type="expression" dxfId="67" priority="48">
      <formula>#REF!=2</formula>
    </cfRule>
  </conditionalFormatting>
  <conditionalFormatting sqref="AA45:AB45">
    <cfRule type="expression" dxfId="66" priority="47">
      <formula>#REF!=2</formula>
    </cfRule>
  </conditionalFormatting>
  <conditionalFormatting sqref="AP35:AY35">
    <cfRule type="expression" dxfId="65" priority="46">
      <formula>#REF!=2</formula>
    </cfRule>
  </conditionalFormatting>
  <conditionalFormatting sqref="AP36:AY36">
    <cfRule type="expression" dxfId="64" priority="45">
      <formula>#REF!=2</formula>
    </cfRule>
  </conditionalFormatting>
  <conditionalFormatting sqref="AP37:AY37">
    <cfRule type="expression" dxfId="63" priority="44">
      <formula>#REF!=2</formula>
    </cfRule>
  </conditionalFormatting>
  <conditionalFormatting sqref="AP40:AY40">
    <cfRule type="expression" dxfId="62" priority="41">
      <formula>#REF!=2</formula>
    </cfRule>
  </conditionalFormatting>
  <conditionalFormatting sqref="AP38:AY38">
    <cfRule type="expression" dxfId="61" priority="43">
      <formula>#REF!=2</formula>
    </cfRule>
  </conditionalFormatting>
  <conditionalFormatting sqref="AP39:AY39">
    <cfRule type="expression" dxfId="60" priority="42">
      <formula>#REF!=2</formula>
    </cfRule>
  </conditionalFormatting>
  <conditionalFormatting sqref="BA40">
    <cfRule type="expression" dxfId="59" priority="25">
      <formula>#REF!=2</formula>
    </cfRule>
  </conditionalFormatting>
  <conditionalFormatting sqref="BA42">
    <cfRule type="expression" dxfId="58" priority="40">
      <formula>#REF!=2</formula>
    </cfRule>
  </conditionalFormatting>
  <conditionalFormatting sqref="BA43">
    <cfRule type="expression" dxfId="57" priority="39">
      <formula>#REF!=2</formula>
    </cfRule>
  </conditionalFormatting>
  <conditionalFormatting sqref="BA44">
    <cfRule type="expression" dxfId="56" priority="38">
      <formula>#REF!=2</formula>
    </cfRule>
  </conditionalFormatting>
  <conditionalFormatting sqref="BA45">
    <cfRule type="expression" dxfId="55" priority="37">
      <formula>#REF!=2</formula>
    </cfRule>
  </conditionalFormatting>
  <conditionalFormatting sqref="AZ35">
    <cfRule type="expression" dxfId="54" priority="36">
      <formula>#REF!=2</formula>
    </cfRule>
  </conditionalFormatting>
  <conditionalFormatting sqref="BA35">
    <cfRule type="expression" dxfId="53" priority="35">
      <formula>#REF!=2</formula>
    </cfRule>
  </conditionalFormatting>
  <conditionalFormatting sqref="AZ36">
    <cfRule type="expression" dxfId="52" priority="34">
      <formula>#REF!=2</formula>
    </cfRule>
  </conditionalFormatting>
  <conditionalFormatting sqref="BA36">
    <cfRule type="expression" dxfId="51" priority="33">
      <formula>#REF!=2</formula>
    </cfRule>
  </conditionalFormatting>
  <conditionalFormatting sqref="AZ37">
    <cfRule type="expression" dxfId="50" priority="32">
      <formula>#REF!=2</formula>
    </cfRule>
  </conditionalFormatting>
  <conditionalFormatting sqref="BA37">
    <cfRule type="expression" dxfId="49" priority="31">
      <formula>#REF!=2</formula>
    </cfRule>
  </conditionalFormatting>
  <conditionalFormatting sqref="AZ38">
    <cfRule type="expression" dxfId="48" priority="30">
      <formula>#REF!=2</formula>
    </cfRule>
  </conditionalFormatting>
  <conditionalFormatting sqref="BA38">
    <cfRule type="expression" dxfId="47" priority="29">
      <formula>#REF!=2</formula>
    </cfRule>
  </conditionalFormatting>
  <conditionalFormatting sqref="AZ39">
    <cfRule type="expression" dxfId="46" priority="28">
      <formula>#REF!=2</formula>
    </cfRule>
  </conditionalFormatting>
  <conditionalFormatting sqref="BA39">
    <cfRule type="expression" dxfId="45" priority="27">
      <formula>#REF!=2</formula>
    </cfRule>
  </conditionalFormatting>
  <conditionalFormatting sqref="AZ40">
    <cfRule type="expression" dxfId="44" priority="26">
      <formula>#REF!=2</formula>
    </cfRule>
  </conditionalFormatting>
  <conditionalFormatting sqref="C28">
    <cfRule type="expression" dxfId="43" priority="24">
      <formula>#REF!=2</formula>
    </cfRule>
  </conditionalFormatting>
  <conditionalFormatting sqref="P46">
    <cfRule type="expression" dxfId="42" priority="23">
      <formula>#REF!=2</formula>
    </cfRule>
  </conditionalFormatting>
  <conditionalFormatting sqref="AO46">
    <cfRule type="expression" dxfId="41" priority="22">
      <formula>#REF!=2</formula>
    </cfRule>
  </conditionalFormatting>
  <conditionalFormatting sqref="AE46">
    <cfRule type="expression" dxfId="40" priority="21">
      <formula>#REF!=2</formula>
    </cfRule>
  </conditionalFormatting>
  <conditionalFormatting sqref="AU46">
    <cfRule type="expression" dxfId="39" priority="20">
      <formula>#REF!=2</formula>
    </cfRule>
  </conditionalFormatting>
  <conditionalFormatting sqref="D47">
    <cfRule type="expression" dxfId="38" priority="19">
      <formula>#REF!=2</formula>
    </cfRule>
  </conditionalFormatting>
  <conditionalFormatting sqref="P47">
    <cfRule type="expression" dxfId="37" priority="18">
      <formula>#REF!=2</formula>
    </cfRule>
  </conditionalFormatting>
  <conditionalFormatting sqref="AE47">
    <cfRule type="expression" dxfId="36" priority="17">
      <formula>#REF!=2</formula>
    </cfRule>
  </conditionalFormatting>
  <conditionalFormatting sqref="AU47">
    <cfRule type="expression" dxfId="35" priority="16">
      <formula>#REF!=2</formula>
    </cfRule>
  </conditionalFormatting>
  <conditionalFormatting sqref="Y63">
    <cfRule type="expression" dxfId="34" priority="15">
      <formula>#REF!=2</formula>
    </cfRule>
  </conditionalFormatting>
  <conditionalFormatting sqref="AI64:AJ64">
    <cfRule type="expression" dxfId="33" priority="14">
      <formula>#REF!=2</formula>
    </cfRule>
  </conditionalFormatting>
  <conditionalFormatting sqref="E61:W61">
    <cfRule type="expression" dxfId="32" priority="13">
      <formula>#REF!=2</formula>
    </cfRule>
  </conditionalFormatting>
  <conditionalFormatting sqref="E62:W62">
    <cfRule type="expression" dxfId="31" priority="12">
      <formula>#REF!=2</formula>
    </cfRule>
  </conditionalFormatting>
  <conditionalFormatting sqref="AN51">
    <cfRule type="expression" dxfId="30" priority="11">
      <formula>#REF!=2</formula>
    </cfRule>
  </conditionalFormatting>
  <conditionalFormatting sqref="AN52">
    <cfRule type="expression" dxfId="29" priority="10">
      <formula>#REF!=2</formula>
    </cfRule>
  </conditionalFormatting>
  <conditionalFormatting sqref="AN53">
    <cfRule type="expression" dxfId="28" priority="9">
      <formula>#REF!=2</formula>
    </cfRule>
  </conditionalFormatting>
  <conditionalFormatting sqref="AN54">
    <cfRule type="expression" dxfId="27" priority="8">
      <formula>#REF!=2</formula>
    </cfRule>
  </conditionalFormatting>
  <conditionalFormatting sqref="Y64">
    <cfRule type="expression" dxfId="26" priority="7">
      <formula>#REF!=2</formula>
    </cfRule>
  </conditionalFormatting>
  <conditionalFormatting sqref="AR56:AS56">
    <cfRule type="expression" dxfId="25" priority="6">
      <formula>#REF!=2</formula>
    </cfRule>
  </conditionalFormatting>
  <conditionalFormatting sqref="C72">
    <cfRule type="expression" dxfId="24" priority="5">
      <formula>#REF!=2</formula>
    </cfRule>
  </conditionalFormatting>
  <conditionalFormatting sqref="AO23">
    <cfRule type="expression" dxfId="23" priority="4">
      <formula>#REF!=2</formula>
    </cfRule>
  </conditionalFormatting>
  <conditionalFormatting sqref="AS23">
    <cfRule type="expression" dxfId="22" priority="3">
      <formula>#REF!=2</formula>
    </cfRule>
  </conditionalFormatting>
  <conditionalFormatting sqref="AU23">
    <cfRule type="expression" dxfId="21" priority="2">
      <formula>#REF!=2</formula>
    </cfRule>
  </conditionalFormatting>
  <conditionalFormatting sqref="BN24">
    <cfRule type="expression" dxfId="20" priority="1">
      <formula>#REF!=2</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H16"/>
  <sheetViews>
    <sheetView workbookViewId="0">
      <selection activeCell="E8" sqref="E8"/>
    </sheetView>
  </sheetViews>
  <sheetFormatPr baseColWidth="10" defaultRowHeight="15" x14ac:dyDescent="0.25"/>
  <cols>
    <col min="1" max="1" width="11.42578125" style="6"/>
    <col min="2" max="2" width="85.28515625" style="6" customWidth="1"/>
    <col min="3" max="3" width="24.42578125" style="6" customWidth="1"/>
    <col min="4" max="16384" width="11.42578125" style="6"/>
  </cols>
  <sheetData>
    <row r="1" spans="2:8" s="1" customFormat="1" ht="16.5" x14ac:dyDescent="0.3">
      <c r="C1" s="2"/>
      <c r="G1" s="3"/>
      <c r="H1" s="4"/>
    </row>
    <row r="2" spans="2:8" s="1" customFormat="1" ht="16.5" x14ac:dyDescent="0.3">
      <c r="C2" s="2"/>
      <c r="G2" s="3"/>
      <c r="H2" s="4"/>
    </row>
    <row r="3" spans="2:8" s="1" customFormat="1" ht="16.5" x14ac:dyDescent="0.3">
      <c r="C3" s="2"/>
      <c r="G3" s="3"/>
      <c r="H3" s="4"/>
    </row>
    <row r="4" spans="2:8" s="1" customFormat="1" ht="6.75" customHeight="1" x14ac:dyDescent="0.3">
      <c r="C4" s="2"/>
      <c r="G4" s="3"/>
      <c r="H4" s="4"/>
    </row>
    <row r="5" spans="2:8" s="1" customFormat="1" ht="16.5" x14ac:dyDescent="0.3">
      <c r="B5" s="429"/>
      <c r="G5" s="3"/>
      <c r="H5" s="4"/>
    </row>
    <row r="8" spans="2:8" ht="25.5" customHeight="1" x14ac:dyDescent="0.25">
      <c r="B8" s="467" t="s">
        <v>274</v>
      </c>
      <c r="C8" s="468">
        <f>+F.210!BA57</f>
        <v>36732000</v>
      </c>
    </row>
    <row r="9" spans="2:8" ht="25.5" customHeight="1" x14ac:dyDescent="0.25">
      <c r="B9" s="467" t="s">
        <v>275</v>
      </c>
      <c r="C9" s="468">
        <v>0</v>
      </c>
    </row>
    <row r="10" spans="2:8" ht="25.5" customHeight="1" x14ac:dyDescent="0.25">
      <c r="B10" s="467" t="s">
        <v>276</v>
      </c>
      <c r="C10" s="468">
        <f>AVERAGE(C8:C9)</f>
        <v>18366000</v>
      </c>
    </row>
    <row r="11" spans="2:8" ht="10.5" customHeight="1" x14ac:dyDescent="0.25">
      <c r="C11" s="426"/>
    </row>
    <row r="12" spans="2:8" ht="20.25" x14ac:dyDescent="0.3">
      <c r="B12" s="425" t="s">
        <v>271</v>
      </c>
      <c r="C12" s="473">
        <f>C10*75%</f>
        <v>13774500</v>
      </c>
    </row>
    <row r="13" spans="2:8" ht="20.25" x14ac:dyDescent="0.3">
      <c r="B13" s="425" t="s">
        <v>272</v>
      </c>
      <c r="C13" s="474">
        <f>-Planteamiento!D72</f>
        <v>-7100000</v>
      </c>
    </row>
    <row r="14" spans="2:8" x14ac:dyDescent="0.25">
      <c r="B14" s="470"/>
      <c r="C14" s="471"/>
    </row>
    <row r="15" spans="2:8" x14ac:dyDescent="0.25">
      <c r="B15" s="470"/>
      <c r="C15" s="471"/>
    </row>
    <row r="16" spans="2:8" ht="23.25" customHeight="1" x14ac:dyDescent="0.25">
      <c r="B16" s="467" t="s">
        <v>277</v>
      </c>
      <c r="C16" s="468">
        <f>SUM(C12:C15)+500</f>
        <v>6675000</v>
      </c>
    </row>
  </sheetData>
  <conditionalFormatting sqref="A8:F8 A11:F16">
    <cfRule type="expression" dxfId="19" priority="3">
      <formula>$A$5=2</formula>
    </cfRule>
  </conditionalFormatting>
  <conditionalFormatting sqref="A9:F9">
    <cfRule type="expression" dxfId="18" priority="2">
      <formula>$A$5=2</formula>
    </cfRule>
  </conditionalFormatting>
  <conditionalFormatting sqref="A10:F10">
    <cfRule type="expression" dxfId="17" priority="1">
      <formula>$A$5=2</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B1:H17"/>
  <sheetViews>
    <sheetView workbookViewId="0">
      <selection activeCell="F9" sqref="F9"/>
    </sheetView>
  </sheetViews>
  <sheetFormatPr baseColWidth="10" defaultRowHeight="15" x14ac:dyDescent="0.25"/>
  <cols>
    <col min="1" max="1" width="11.42578125" style="6"/>
    <col min="2" max="2" width="85.28515625" style="6" customWidth="1"/>
    <col min="3" max="3" width="24.42578125" style="6" customWidth="1"/>
    <col min="4" max="16384" width="11.42578125" style="6"/>
  </cols>
  <sheetData>
    <row r="1" spans="2:8" s="1" customFormat="1" ht="16.5" x14ac:dyDescent="0.3">
      <c r="C1" s="2"/>
      <c r="G1" s="3"/>
      <c r="H1" s="4"/>
    </row>
    <row r="2" spans="2:8" s="1" customFormat="1" ht="16.5" x14ac:dyDescent="0.3">
      <c r="C2" s="2"/>
      <c r="G2" s="3"/>
      <c r="H2" s="4"/>
    </row>
    <row r="3" spans="2:8" s="1" customFormat="1" ht="16.5" x14ac:dyDescent="0.3">
      <c r="C3" s="2"/>
      <c r="G3" s="3"/>
      <c r="H3" s="4"/>
    </row>
    <row r="4" spans="2:8" s="1" customFormat="1" ht="6.75" customHeight="1" x14ac:dyDescent="0.3">
      <c r="C4" s="2"/>
      <c r="G4" s="3"/>
      <c r="H4" s="4"/>
    </row>
    <row r="5" spans="2:8" s="1" customFormat="1" ht="16.5" x14ac:dyDescent="0.3">
      <c r="B5" s="429"/>
      <c r="G5" s="3"/>
      <c r="H5" s="4"/>
    </row>
    <row r="8" spans="2:8" ht="25.5" customHeight="1" x14ac:dyDescent="0.25">
      <c r="B8" s="467" t="s">
        <v>262</v>
      </c>
      <c r="C8" s="468">
        <f>+F.210!BA25-Planteamiento!E14</f>
        <v>7897000</v>
      </c>
    </row>
    <row r="9" spans="2:8" ht="10.5" customHeight="1" x14ac:dyDescent="0.25">
      <c r="C9" s="426"/>
    </row>
    <row r="10" spans="2:8" ht="18.75" x14ac:dyDescent="0.3">
      <c r="B10" s="469" t="s">
        <v>263</v>
      </c>
      <c r="C10" s="426"/>
    </row>
    <row r="11" spans="2:8" x14ac:dyDescent="0.25">
      <c r="B11" s="470" t="s">
        <v>264</v>
      </c>
      <c r="C11" s="471">
        <f>+F.210!AP46</f>
        <v>56823000</v>
      </c>
    </row>
    <row r="12" spans="2:8" x14ac:dyDescent="0.25">
      <c r="B12" s="470" t="s">
        <v>265</v>
      </c>
      <c r="C12" s="471">
        <f>+F.210!R37+F.210!AQ37+F.210!BA37+F.210!Y51</f>
        <v>82955000</v>
      </c>
    </row>
    <row r="13" spans="2:8" x14ac:dyDescent="0.25">
      <c r="B13" s="470" t="s">
        <v>266</v>
      </c>
      <c r="C13" s="471">
        <f>+F.210!AQ31+F.210!Y54</f>
        <v>60442000</v>
      </c>
    </row>
    <row r="14" spans="2:8" x14ac:dyDescent="0.25">
      <c r="B14" s="470" t="s">
        <v>267</v>
      </c>
      <c r="C14" s="471">
        <v>0</v>
      </c>
    </row>
    <row r="15" spans="2:8" x14ac:dyDescent="0.25">
      <c r="B15" s="470" t="s">
        <v>270</v>
      </c>
      <c r="C15" s="471">
        <f>+F.210!Y64</f>
        <v>250000000</v>
      </c>
    </row>
    <row r="16" spans="2:8" x14ac:dyDescent="0.25">
      <c r="B16" s="470" t="s">
        <v>268</v>
      </c>
      <c r="C16" s="471">
        <f>-F.210!BA63</f>
        <v>-7100000</v>
      </c>
    </row>
    <row r="17" spans="2:3" ht="23.25" customHeight="1" x14ac:dyDescent="0.25">
      <c r="B17" s="467" t="s">
        <v>269</v>
      </c>
      <c r="C17" s="468">
        <f>SUM(C11:C16)</f>
        <v>443120000</v>
      </c>
    </row>
  </sheetData>
  <conditionalFormatting sqref="A8:F17">
    <cfRule type="expression" dxfId="16" priority="1">
      <formula>$A$5=2</formula>
    </cfRule>
  </conditionalFormatting>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G54"/>
  <sheetViews>
    <sheetView workbookViewId="0">
      <selection activeCell="J4" sqref="J4"/>
    </sheetView>
  </sheetViews>
  <sheetFormatPr baseColWidth="10" defaultColWidth="11.42578125" defaultRowHeight="15" x14ac:dyDescent="0.25"/>
  <cols>
    <col min="1" max="1" width="9.85546875" style="475" customWidth="1"/>
    <col min="2" max="2" width="9.85546875" style="475" hidden="1" customWidth="1"/>
    <col min="3" max="3" width="11.42578125" style="475"/>
    <col min="4" max="4" width="106.28515625" style="476" customWidth="1"/>
    <col min="5" max="6" width="13" style="475" customWidth="1"/>
    <col min="7" max="7" width="3.42578125" style="477" hidden="1" customWidth="1"/>
    <col min="8" max="16384" width="11.42578125" style="475"/>
  </cols>
  <sheetData>
    <row r="1" spans="3:6" ht="15.75" thickBot="1" x14ac:dyDescent="0.3"/>
    <row r="2" spans="3:6" ht="23.25" thickTop="1" x14ac:dyDescent="0.25">
      <c r="C2" s="857" t="s">
        <v>278</v>
      </c>
      <c r="D2" s="858"/>
      <c r="E2" s="858"/>
      <c r="F2" s="859"/>
    </row>
    <row r="3" spans="3:6" ht="23.25" thickBot="1" x14ac:dyDescent="0.3">
      <c r="C3" s="860" t="s">
        <v>279</v>
      </c>
      <c r="D3" s="861"/>
      <c r="E3" s="861"/>
      <c r="F3" s="862"/>
    </row>
    <row r="4" spans="3:6" ht="16.5" thickTop="1" thickBot="1" x14ac:dyDescent="0.3"/>
    <row r="5" spans="3:6" ht="65.25" customHeight="1" thickTop="1" thickBot="1" x14ac:dyDescent="0.3">
      <c r="C5" s="863" t="s">
        <v>280</v>
      </c>
      <c r="D5" s="864"/>
      <c r="E5" s="864"/>
      <c r="F5" s="865"/>
    </row>
    <row r="6" spans="3:6" ht="16.5" thickTop="1" thickBot="1" x14ac:dyDescent="0.3"/>
    <row r="7" spans="3:6" ht="36" customHeight="1" x14ac:dyDescent="0.25">
      <c r="C7" s="866" t="s">
        <v>281</v>
      </c>
      <c r="D7" s="867"/>
      <c r="E7" s="867"/>
      <c r="F7" s="868"/>
    </row>
    <row r="8" spans="3:6" ht="52.5" customHeight="1" x14ac:dyDescent="0.25">
      <c r="C8" s="869" t="s">
        <v>282</v>
      </c>
      <c r="D8" s="870"/>
      <c r="E8" s="870"/>
      <c r="F8" s="871"/>
    </row>
    <row r="9" spans="3:6" ht="8.25" customHeight="1" x14ac:dyDescent="0.25">
      <c r="C9" s="478"/>
      <c r="D9" s="479"/>
      <c r="E9" s="479"/>
      <c r="F9" s="480"/>
    </row>
    <row r="10" spans="3:6" ht="57.75" customHeight="1" x14ac:dyDescent="0.25">
      <c r="C10" s="869" t="s">
        <v>283</v>
      </c>
      <c r="D10" s="870"/>
      <c r="E10" s="870"/>
      <c r="F10" s="871"/>
    </row>
    <row r="11" spans="3:6" ht="8.25" customHeight="1" x14ac:dyDescent="0.25">
      <c r="C11" s="478"/>
      <c r="D11" s="479"/>
      <c r="E11" s="479"/>
      <c r="F11" s="480"/>
    </row>
    <row r="12" spans="3:6" ht="43.5" customHeight="1" thickBot="1" x14ac:dyDescent="0.3">
      <c r="C12" s="872" t="s">
        <v>284</v>
      </c>
      <c r="D12" s="873"/>
      <c r="E12" s="873"/>
      <c r="F12" s="874"/>
    </row>
    <row r="15" spans="3:6" ht="33" customHeight="1" x14ac:dyDescent="0.5">
      <c r="C15" s="481" t="s">
        <v>285</v>
      </c>
      <c r="D15" s="482"/>
      <c r="E15" s="483"/>
      <c r="F15" s="484"/>
    </row>
    <row r="16" spans="3:6" ht="18.75" customHeight="1" thickBot="1" x14ac:dyDescent="0.55000000000000004">
      <c r="C16" s="485"/>
      <c r="D16" s="486"/>
      <c r="E16" s="487"/>
      <c r="F16" s="487"/>
    </row>
    <row r="17" spans="2:7" ht="60.75" customHeight="1" thickBot="1" x14ac:dyDescent="0.3">
      <c r="C17" s="875" t="s">
        <v>286</v>
      </c>
      <c r="D17" s="875"/>
      <c r="E17" s="876">
        <v>2</v>
      </c>
      <c r="F17" s="877"/>
    </row>
    <row r="18" spans="2:7" ht="30" hidden="1" customHeight="1" x14ac:dyDescent="0.5">
      <c r="C18" s="485"/>
      <c r="D18" s="486"/>
      <c r="E18" s="487" t="s">
        <v>287</v>
      </c>
      <c r="F18" s="487"/>
    </row>
    <row r="19" spans="2:7" ht="30" hidden="1" customHeight="1" x14ac:dyDescent="0.5">
      <c r="C19" s="485"/>
      <c r="D19" s="486"/>
      <c r="E19" s="487" t="s">
        <v>288</v>
      </c>
      <c r="F19" s="487"/>
    </row>
    <row r="20" spans="2:7" ht="7.5" customHeight="1" x14ac:dyDescent="0.5">
      <c r="C20" s="485"/>
      <c r="D20" s="486"/>
      <c r="E20" s="487"/>
      <c r="F20" s="487"/>
    </row>
    <row r="21" spans="2:7" ht="7.5" customHeight="1" thickBot="1" x14ac:dyDescent="0.55000000000000004">
      <c r="C21" s="485"/>
      <c r="D21" s="486"/>
      <c r="E21" s="487"/>
      <c r="F21" s="487"/>
    </row>
    <row r="22" spans="2:7" ht="54" customHeight="1" thickBot="1" x14ac:dyDescent="0.3">
      <c r="C22" s="878" t="s">
        <v>289</v>
      </c>
      <c r="D22" s="879"/>
      <c r="E22" s="879"/>
      <c r="F22" s="880"/>
    </row>
    <row r="23" spans="2:7" ht="15.75" thickBot="1" x14ac:dyDescent="0.3"/>
    <row r="24" spans="2:7" ht="36.75" customHeight="1" thickBot="1" x14ac:dyDescent="0.3">
      <c r="C24" s="881" t="s">
        <v>290</v>
      </c>
      <c r="D24" s="882"/>
      <c r="E24" s="488" t="s">
        <v>287</v>
      </c>
      <c r="F24" s="488" t="s">
        <v>288</v>
      </c>
    </row>
    <row r="25" spans="2:7" ht="67.5" customHeight="1" thickBot="1" x14ac:dyDescent="0.3">
      <c r="C25" s="489">
        <v>1</v>
      </c>
      <c r="D25" s="490" t="s">
        <v>291</v>
      </c>
      <c r="E25" s="491"/>
      <c r="F25" s="491"/>
      <c r="G25" s="492">
        <f>IF(E25="X",1,0)</f>
        <v>0</v>
      </c>
    </row>
    <row r="26" spans="2:7" ht="65.25" customHeight="1" thickBot="1" x14ac:dyDescent="0.3">
      <c r="C26" s="489">
        <v>2</v>
      </c>
      <c r="D26" s="490" t="s">
        <v>292</v>
      </c>
      <c r="E26" s="491"/>
      <c r="F26" s="491"/>
      <c r="G26" s="492">
        <f>IF(E26="X",1,0)</f>
        <v>0</v>
      </c>
    </row>
    <row r="27" spans="2:7" ht="58.5" customHeight="1" thickBot="1" x14ac:dyDescent="0.3">
      <c r="C27" s="489">
        <v>3</v>
      </c>
      <c r="D27" s="490" t="s">
        <v>293</v>
      </c>
      <c r="E27" s="491"/>
      <c r="F27" s="491"/>
      <c r="G27" s="492">
        <f>IF(F27="X",1,0)</f>
        <v>0</v>
      </c>
    </row>
    <row r="28" spans="2:7" ht="71.25" customHeight="1" thickBot="1" x14ac:dyDescent="0.3">
      <c r="C28" s="489">
        <v>4</v>
      </c>
      <c r="D28" s="490" t="s">
        <v>294</v>
      </c>
      <c r="E28" s="491"/>
      <c r="F28" s="491"/>
      <c r="G28" s="492">
        <f>IF(E28="X",1,0)</f>
        <v>0</v>
      </c>
    </row>
    <row r="29" spans="2:7" ht="47.25" thickBot="1" x14ac:dyDescent="0.3">
      <c r="C29" s="489">
        <v>5</v>
      </c>
      <c r="D29" s="490" t="s">
        <v>295</v>
      </c>
      <c r="E29" s="491"/>
      <c r="F29" s="491"/>
      <c r="G29" s="492">
        <f>IF(E29="X",1,0)</f>
        <v>0</v>
      </c>
    </row>
    <row r="30" spans="2:7" ht="47.25" thickBot="1" x14ac:dyDescent="0.3">
      <c r="C30" s="489">
        <v>6</v>
      </c>
      <c r="D30" s="490" t="s">
        <v>296</v>
      </c>
      <c r="E30" s="491"/>
      <c r="F30" s="491"/>
      <c r="G30" s="492">
        <f>IF(F30="X",1,0)</f>
        <v>0</v>
      </c>
    </row>
    <row r="31" spans="2:7" ht="65.25" customHeight="1" thickBot="1" x14ac:dyDescent="0.3">
      <c r="C31" s="854" t="s">
        <v>297</v>
      </c>
      <c r="D31" s="855"/>
      <c r="E31" s="855"/>
      <c r="F31" s="856"/>
    </row>
    <row r="32" spans="2:7" ht="87.75" customHeight="1" thickBot="1" x14ac:dyDescent="0.3">
      <c r="B32" s="492">
        <f>IF(E32&gt;0,1,0)+IF(F32&gt;0,1,0)</f>
        <v>0</v>
      </c>
      <c r="C32" s="489">
        <v>7</v>
      </c>
      <c r="D32" s="490" t="s">
        <v>298</v>
      </c>
      <c r="E32" s="491"/>
      <c r="F32" s="491"/>
      <c r="G32" s="492">
        <f>IF(B32=1,IF(E32="X",1,0),0)</f>
        <v>0</v>
      </c>
    </row>
    <row r="33" spans="2:7" ht="87.75" customHeight="1" thickBot="1" x14ac:dyDescent="0.3">
      <c r="B33" s="492">
        <f t="shared" ref="B33:B34" si="0">IF(E33&gt;0,1,0)+IF(F33&gt;0,1,0)</f>
        <v>0</v>
      </c>
      <c r="C33" s="489">
        <v>8</v>
      </c>
      <c r="D33" s="490" t="s">
        <v>299</v>
      </c>
      <c r="E33" s="493"/>
      <c r="F33" s="493"/>
      <c r="G33" s="492">
        <f>IF(B33=1,IF(F33="X",1,0),0)</f>
        <v>0</v>
      </c>
    </row>
    <row r="34" spans="2:7" ht="87.75" customHeight="1" thickBot="1" x14ac:dyDescent="0.3">
      <c r="B34" s="492">
        <f t="shared" si="0"/>
        <v>0</v>
      </c>
      <c r="C34" s="494">
        <v>9</v>
      </c>
      <c r="D34" s="495" t="s">
        <v>300</v>
      </c>
      <c r="E34" s="493"/>
      <c r="F34" s="493"/>
      <c r="G34" s="492">
        <f>IF(B34=1,IF(F34="X",1,0),0)</f>
        <v>0</v>
      </c>
    </row>
    <row r="37" spans="2:7" ht="33" customHeight="1" x14ac:dyDescent="0.25">
      <c r="C37" s="496" t="s">
        <v>301</v>
      </c>
      <c r="D37" s="497"/>
      <c r="E37" s="483"/>
      <c r="F37" s="484"/>
    </row>
    <row r="38" spans="2:7" ht="4.5" customHeight="1" thickBot="1" x14ac:dyDescent="0.55000000000000004">
      <c r="C38" s="485"/>
      <c r="D38" s="498"/>
      <c r="E38" s="487"/>
      <c r="F38" s="487"/>
    </row>
    <row r="39" spans="2:7" ht="68.25" customHeight="1" thickBot="1" x14ac:dyDescent="0.3">
      <c r="C39" s="840" t="str">
        <f>+C40</f>
        <v>No cumple con los requisitos; NO PUEDE ACOGERSE AL BENEFICIO DE LA AUDITORÍA 2020</v>
      </c>
      <c r="D39" s="841"/>
      <c r="E39" s="841"/>
      <c r="F39" s="842"/>
    </row>
    <row r="40" spans="2:7" ht="54" hidden="1" customHeight="1" x14ac:dyDescent="0.25">
      <c r="C40" s="843" t="str">
        <f>IF(B41=3,(IF(G41=9,"EL CONTRIBUYENTE PUEDE ACOGERSE AL BENEFICIO DE LA AUDITORÍA 2020","No cumple con los requisitos; NO PUEDE ACOGERSE AL BENEFICIO DE LA AUDITORÍA 2020")),(IF(G41=6,"EL CONTRIBUYENTE PUEDE ACOGERSE AL BENEFICIO DE LA AUDITORÍA 2020","No cumple con los requisitos; NO PUEDE ACOGERSE AL BENEFICIO DE LA AUDITORÍA 2020")))</f>
        <v>No cumple con los requisitos; NO PUEDE ACOGERSE AL BENEFICIO DE LA AUDITORÍA 2020</v>
      </c>
      <c r="D40" s="844"/>
      <c r="E40" s="844"/>
      <c r="F40" s="845"/>
    </row>
    <row r="41" spans="2:7" ht="15.75" thickBot="1" x14ac:dyDescent="0.3">
      <c r="B41" s="499">
        <f>SUM(B25:B34)</f>
        <v>0</v>
      </c>
      <c r="G41" s="499">
        <f>SUM(G25:G34)</f>
        <v>0</v>
      </c>
    </row>
    <row r="44" spans="2:7" ht="33" customHeight="1" x14ac:dyDescent="0.25">
      <c r="C44" s="496" t="s">
        <v>302</v>
      </c>
      <c r="D44" s="497"/>
      <c r="E44" s="483"/>
      <c r="F44" s="484"/>
    </row>
    <row r="45" spans="2:7" ht="15.75" thickBot="1" x14ac:dyDescent="0.3"/>
    <row r="46" spans="2:7" s="500" customFormat="1" ht="33.75" customHeight="1" thickTop="1" thickBot="1" x14ac:dyDescent="0.35">
      <c r="C46" s="846" t="s">
        <v>303</v>
      </c>
      <c r="D46" s="847"/>
      <c r="E46" s="848">
        <v>0</v>
      </c>
      <c r="F46" s="849"/>
      <c r="G46" s="501"/>
    </row>
    <row r="47" spans="2:7" ht="38.25" customHeight="1" thickTop="1" thickBot="1" x14ac:dyDescent="0.3">
      <c r="C47" s="850" t="s">
        <v>304</v>
      </c>
      <c r="D47" s="851"/>
      <c r="E47" s="852">
        <f>ROUND(IF(G47=1,E46*1.3,0),-3)</f>
        <v>0</v>
      </c>
      <c r="F47" s="853"/>
      <c r="G47" s="492">
        <f>IF(C39="EL CONTRIBUYENTE PUEDE ACOGERSE AL BENEFICIO DE LA AUDITORÍA 2020",1,0)</f>
        <v>0</v>
      </c>
    </row>
    <row r="48" spans="2:7" ht="38.25" customHeight="1" thickTop="1" thickBot="1" x14ac:dyDescent="0.3">
      <c r="C48" s="830" t="s">
        <v>305</v>
      </c>
      <c r="D48" s="831"/>
      <c r="E48" s="832">
        <f>ROUND(IF(G48=1,E46*1.2,0),-3)</f>
        <v>0</v>
      </c>
      <c r="F48" s="833"/>
      <c r="G48" s="492">
        <f>IF(C39="EL CONTRIBUYENTE PUEDE ACOGERSE AL BENEFICIO DE LA AUDITORÍA 2020",1,0)</f>
        <v>0</v>
      </c>
    </row>
    <row r="49" spans="3:6" ht="11.25" customHeight="1" thickTop="1" thickBot="1" x14ac:dyDescent="0.3"/>
    <row r="50" spans="3:6" ht="60.75" customHeight="1" thickTop="1" thickBot="1" x14ac:dyDescent="0.3">
      <c r="C50" s="834" t="s">
        <v>306</v>
      </c>
      <c r="D50" s="835"/>
      <c r="E50" s="836">
        <v>2</v>
      </c>
      <c r="F50" s="837"/>
    </row>
    <row r="51" spans="3:6" ht="15.75" thickTop="1" x14ac:dyDescent="0.25"/>
    <row r="52" spans="3:6" ht="21" hidden="1" customHeight="1" x14ac:dyDescent="0.25">
      <c r="E52" s="838">
        <f>IF(E50=1,E47,E48)</f>
        <v>0</v>
      </c>
      <c r="F52" s="839"/>
    </row>
    <row r="54" spans="3:6" ht="19.5" x14ac:dyDescent="0.35">
      <c r="D54" s="475"/>
      <c r="F54" s="502"/>
    </row>
  </sheetData>
  <mergeCells count="23">
    <mergeCell ref="C31:F31"/>
    <mergeCell ref="C2:F2"/>
    <mergeCell ref="C3:F3"/>
    <mergeCell ref="C5:F5"/>
    <mergeCell ref="C7:F7"/>
    <mergeCell ref="C8:F8"/>
    <mergeCell ref="C10:F10"/>
    <mergeCell ref="C12:F12"/>
    <mergeCell ref="C17:D17"/>
    <mergeCell ref="E17:F17"/>
    <mergeCell ref="C22:F22"/>
    <mergeCell ref="C24:D24"/>
    <mergeCell ref="C39:F39"/>
    <mergeCell ref="C40:F40"/>
    <mergeCell ref="C46:D46"/>
    <mergeCell ref="E46:F46"/>
    <mergeCell ref="C47:D47"/>
    <mergeCell ref="E47:F47"/>
    <mergeCell ref="C48:D48"/>
    <mergeCell ref="E48:F48"/>
    <mergeCell ref="C50:D50"/>
    <mergeCell ref="E50:F50"/>
    <mergeCell ref="E52:F52"/>
  </mergeCells>
  <conditionalFormatting sqref="E25">
    <cfRule type="expression" dxfId="15" priority="18">
      <formula>$E$25&gt;0</formula>
    </cfRule>
  </conditionalFormatting>
  <conditionalFormatting sqref="F25">
    <cfRule type="expression" dxfId="14" priority="17">
      <formula>$F$25&gt;0</formula>
    </cfRule>
  </conditionalFormatting>
  <conditionalFormatting sqref="E26">
    <cfRule type="expression" dxfId="13" priority="16">
      <formula>$E$26&gt;0</formula>
    </cfRule>
  </conditionalFormatting>
  <conditionalFormatting sqref="F26">
    <cfRule type="expression" dxfId="12" priority="15">
      <formula>$F$26&gt;0</formula>
    </cfRule>
  </conditionalFormatting>
  <conditionalFormatting sqref="E27">
    <cfRule type="expression" dxfId="11" priority="14">
      <formula>$E$27&gt;0</formula>
    </cfRule>
  </conditionalFormatting>
  <conditionalFormatting sqref="F27">
    <cfRule type="expression" dxfId="10" priority="13">
      <formula>$F$27&gt;0</formula>
    </cfRule>
  </conditionalFormatting>
  <conditionalFormatting sqref="E32">
    <cfRule type="expression" dxfId="9" priority="12">
      <formula>$E$32&gt;0</formula>
    </cfRule>
  </conditionalFormatting>
  <conditionalFormatting sqref="F32">
    <cfRule type="expression" dxfId="8" priority="11">
      <formula>$F$32&gt;0</formula>
    </cfRule>
  </conditionalFormatting>
  <conditionalFormatting sqref="E33">
    <cfRule type="expression" dxfId="7" priority="8">
      <formula>$E$33&gt;0</formula>
    </cfRule>
  </conditionalFormatting>
  <conditionalFormatting sqref="F33">
    <cfRule type="expression" dxfId="6" priority="7">
      <formula>$F$33&gt;0</formula>
    </cfRule>
  </conditionalFormatting>
  <conditionalFormatting sqref="E34">
    <cfRule type="expression" dxfId="5" priority="6">
      <formula>$E$34&gt;0</formula>
    </cfRule>
  </conditionalFormatting>
  <conditionalFormatting sqref="F34">
    <cfRule type="expression" dxfId="4" priority="5">
      <formula>$F$34&gt;0</formula>
    </cfRule>
  </conditionalFormatting>
  <conditionalFormatting sqref="E28:E29">
    <cfRule type="expression" dxfId="3" priority="4">
      <formula>$E$28&gt;0</formula>
    </cfRule>
  </conditionalFormatting>
  <conditionalFormatting sqref="F28:F29">
    <cfRule type="expression" dxfId="2" priority="3">
      <formula>$F$28&gt;0</formula>
    </cfRule>
  </conditionalFormatting>
  <conditionalFormatting sqref="E30">
    <cfRule type="expression" dxfId="1" priority="2">
      <formula>$E$30&gt;0</formula>
    </cfRule>
  </conditionalFormatting>
  <conditionalFormatting sqref="F30">
    <cfRule type="expression" dxfId="0" priority="1">
      <formula>$F$30&gt;0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2529" r:id="rId3" name="Drop Down 1">
              <controlPr defaultSize="0" print="0" autoLine="0" autoPict="0">
                <anchor moveWithCells="1">
                  <from>
                    <xdr:col>4</xdr:col>
                    <xdr:colOff>19050</xdr:colOff>
                    <xdr:row>49</xdr:row>
                    <xdr:rowOff>28575</xdr:rowOff>
                  </from>
                  <to>
                    <xdr:col>6</xdr:col>
                    <xdr:colOff>0</xdr:colOff>
                    <xdr:row>52</xdr:row>
                    <xdr:rowOff>152400</xdr:rowOff>
                  </to>
                </anchor>
              </controlPr>
            </control>
          </mc:Choice>
        </mc:AlternateContent>
        <mc:AlternateContent xmlns:mc="http://schemas.openxmlformats.org/markup-compatibility/2006">
          <mc:Choice Requires="x14">
            <control shapeId="22530" r:id="rId4" name="Drop Down 2">
              <controlPr defaultSize="0" print="0" autoLine="0" autoPict="0">
                <anchor moveWithCells="1">
                  <from>
                    <xdr:col>4</xdr:col>
                    <xdr:colOff>19050</xdr:colOff>
                    <xdr:row>16</xdr:row>
                    <xdr:rowOff>19050</xdr:rowOff>
                  </from>
                  <to>
                    <xdr:col>5</xdr:col>
                    <xdr:colOff>828675</xdr:colOff>
                    <xdr:row>20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Intro</vt:lpstr>
      <vt:lpstr>Planteamiento</vt:lpstr>
      <vt:lpstr>Cédula General</vt:lpstr>
      <vt:lpstr>Cédula Dividendos</vt:lpstr>
      <vt:lpstr>F.210</vt:lpstr>
      <vt:lpstr>Anticipo Renta 2021</vt:lpstr>
      <vt:lpstr>Renta Comparación Patrimonial</vt:lpstr>
      <vt:lpstr>Beneficio Auditoría (Requisitos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Grupo ACB Consultores y Asesores SAS</dc:creator>
  <cp:lastModifiedBy>DELL</cp:lastModifiedBy>
  <cp:lastPrinted>2021-04-29T13:35:41Z</cp:lastPrinted>
  <dcterms:created xsi:type="dcterms:W3CDTF">2021-04-28T20:13:22Z</dcterms:created>
  <dcterms:modified xsi:type="dcterms:W3CDTF">2021-05-27T20:21:12Z</dcterms:modified>
</cp:coreProperties>
</file>